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45"/>
  </bookViews>
  <sheets>
    <sheet name="ИТОГ (2)" sheetId="8" r:id="rId1"/>
  </sheets>
  <definedNames>
    <definedName name="_xlnm.Print_Titles" localSheetId="0">'ИТОГ (2)'!$2:$2</definedName>
    <definedName name="_xlnm.Print_Area" localSheetId="0">'ИТОГ (2)'!$A$1:$O$126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8"/>
  <c r="D119"/>
  <c r="E119" s="1"/>
  <c r="I119" s="1"/>
  <c r="H118"/>
  <c r="D118"/>
  <c r="E118" s="1"/>
  <c r="I118" s="1"/>
  <c r="H117"/>
  <c r="D117"/>
  <c r="E117" s="1"/>
  <c r="I117" s="1"/>
  <c r="H116"/>
  <c r="D116"/>
  <c r="E116" s="1"/>
  <c r="H115"/>
  <c r="D115"/>
  <c r="E115" s="1"/>
  <c r="I115" s="1"/>
  <c r="H114"/>
  <c r="D114"/>
  <c r="E114" s="1"/>
  <c r="I114" s="1"/>
  <c r="H113"/>
  <c r="D113"/>
  <c r="E113" s="1"/>
  <c r="H112"/>
  <c r="D112"/>
  <c r="E112" s="1"/>
  <c r="I112" s="1"/>
  <c r="H111"/>
  <c r="D111"/>
  <c r="E111" s="1"/>
  <c r="I111" s="1"/>
  <c r="H110"/>
  <c r="D110"/>
  <c r="E110" s="1"/>
  <c r="I110" s="1"/>
  <c r="H109"/>
  <c r="E109"/>
  <c r="I109" s="1"/>
  <c r="D109"/>
  <c r="H108"/>
  <c r="D108"/>
  <c r="E108" s="1"/>
  <c r="H107"/>
  <c r="D107"/>
  <c r="E107" s="1"/>
  <c r="H106"/>
  <c r="D106"/>
  <c r="E106" s="1"/>
  <c r="H105"/>
  <c r="D105"/>
  <c r="E105" s="1"/>
  <c r="H104"/>
  <c r="D104"/>
  <c r="E104" s="1"/>
  <c r="H103"/>
  <c r="D103"/>
  <c r="E103" s="1"/>
  <c r="H102"/>
  <c r="D102"/>
  <c r="E102" s="1"/>
  <c r="H101"/>
  <c r="D101"/>
  <c r="E101" s="1"/>
  <c r="H100"/>
  <c r="D100"/>
  <c r="E100" s="1"/>
  <c r="H99"/>
  <c r="D99"/>
  <c r="E99" s="1"/>
  <c r="H98"/>
  <c r="D98"/>
  <c r="E98" s="1"/>
  <c r="H97"/>
  <c r="D97"/>
  <c r="E97" s="1"/>
  <c r="H96"/>
  <c r="D96"/>
  <c r="E96" s="1"/>
  <c r="H95"/>
  <c r="D95"/>
  <c r="E95" s="1"/>
  <c r="H94"/>
  <c r="D94"/>
  <c r="E94" s="1"/>
  <c r="H93"/>
  <c r="D93"/>
  <c r="E93" s="1"/>
  <c r="H92"/>
  <c r="D92"/>
  <c r="E92" s="1"/>
  <c r="I92" s="1"/>
  <c r="H91"/>
  <c r="D91"/>
  <c r="E91" s="1"/>
  <c r="H90"/>
  <c r="D90"/>
  <c r="E90" s="1"/>
  <c r="I90" s="1"/>
  <c r="H89"/>
  <c r="D89"/>
  <c r="E89" s="1"/>
  <c r="H88"/>
  <c r="E88"/>
  <c r="D88"/>
  <c r="L87"/>
  <c r="H87"/>
  <c r="I87" s="1"/>
  <c r="H86"/>
  <c r="I86" s="1"/>
  <c r="H85"/>
  <c r="I85" s="1"/>
  <c r="H84"/>
  <c r="L83"/>
  <c r="H83"/>
  <c r="D83"/>
  <c r="E83" s="1"/>
  <c r="H82"/>
  <c r="I82" s="1"/>
  <c r="H81"/>
  <c r="I81" s="1"/>
  <c r="H80"/>
  <c r="L79"/>
  <c r="H79"/>
  <c r="D79"/>
  <c r="E79" s="1"/>
  <c r="H78"/>
  <c r="I78" s="1"/>
  <c r="H77"/>
  <c r="I77" s="1"/>
  <c r="H76"/>
  <c r="L75"/>
  <c r="H75"/>
  <c r="D75"/>
  <c r="E75" s="1"/>
  <c r="H74"/>
  <c r="I74" s="1"/>
  <c r="H73"/>
  <c r="I73" s="1"/>
  <c r="H72"/>
  <c r="N71"/>
  <c r="L71"/>
  <c r="H71"/>
  <c r="D71"/>
  <c r="E71" s="1"/>
  <c r="I71" s="1"/>
  <c r="L70"/>
  <c r="H70"/>
  <c r="I70" s="1"/>
  <c r="L69"/>
  <c r="H69"/>
  <c r="I69" s="1"/>
  <c r="L68"/>
  <c r="I68"/>
  <c r="H68"/>
  <c r="L67"/>
  <c r="H67"/>
  <c r="L66"/>
  <c r="H66"/>
  <c r="I66" s="1"/>
  <c r="L65"/>
  <c r="H65"/>
  <c r="I65" s="1"/>
  <c r="L64"/>
  <c r="H64"/>
  <c r="I64" s="1"/>
  <c r="L63"/>
  <c r="H63"/>
  <c r="L62"/>
  <c r="H62"/>
  <c r="I62" s="1"/>
  <c r="L61"/>
  <c r="H61"/>
  <c r="I61" s="1"/>
  <c r="L60"/>
  <c r="H60"/>
  <c r="I60" s="1"/>
  <c r="L59"/>
  <c r="H59"/>
  <c r="L58"/>
  <c r="H58"/>
  <c r="I58" s="1"/>
  <c r="L57"/>
  <c r="H57"/>
  <c r="I57" s="1"/>
  <c r="L56"/>
  <c r="H56"/>
  <c r="I56" s="1"/>
  <c r="L55"/>
  <c r="H55"/>
  <c r="L54"/>
  <c r="H54"/>
  <c r="I54" s="1"/>
  <c r="L53"/>
  <c r="H53"/>
  <c r="I53" s="1"/>
  <c r="H52"/>
  <c r="I52" s="1"/>
  <c r="H51"/>
  <c r="I51" s="1"/>
  <c r="H50"/>
  <c r="L49"/>
  <c r="H49"/>
  <c r="I49" s="1"/>
  <c r="L48"/>
  <c r="H48"/>
  <c r="I48" s="1"/>
  <c r="L47"/>
  <c r="H47"/>
  <c r="I47" s="1"/>
  <c r="L46"/>
  <c r="H46"/>
  <c r="L45"/>
  <c r="H45"/>
  <c r="I45" s="1"/>
  <c r="H44"/>
  <c r="I44" s="1"/>
  <c r="H43"/>
  <c r="I43" s="1"/>
  <c r="H42"/>
  <c r="L41"/>
  <c r="H41"/>
  <c r="I41" s="1"/>
  <c r="H40"/>
  <c r="I40" s="1"/>
  <c r="H39"/>
  <c r="I39" s="1"/>
  <c r="H38"/>
  <c r="L37"/>
  <c r="M37" s="1"/>
  <c r="N37" s="1"/>
  <c r="H37"/>
  <c r="I37" s="1"/>
  <c r="H36"/>
  <c r="I36" s="1"/>
  <c r="H35"/>
  <c r="I35" s="1"/>
  <c r="H34"/>
  <c r="I34" s="1"/>
  <c r="H33"/>
  <c r="L32"/>
  <c r="H32"/>
  <c r="I32" s="1"/>
  <c r="H31"/>
  <c r="I31" s="1"/>
  <c r="H30"/>
  <c r="I30" s="1"/>
  <c r="H29"/>
  <c r="L28"/>
  <c r="H28"/>
  <c r="I28" s="1"/>
  <c r="H27"/>
  <c r="I27" s="1"/>
  <c r="H26"/>
  <c r="I26" s="1"/>
  <c r="H25"/>
  <c r="L24"/>
  <c r="H24"/>
  <c r="I24" s="1"/>
  <c r="H23"/>
  <c r="I23" s="1"/>
  <c r="H22"/>
  <c r="I22" s="1"/>
  <c r="H21"/>
  <c r="L20"/>
  <c r="H20"/>
  <c r="I20" s="1"/>
  <c r="L19"/>
  <c r="H19"/>
  <c r="I19" s="1"/>
  <c r="H18"/>
  <c r="I18" s="1"/>
  <c r="H17"/>
  <c r="I17" s="1"/>
  <c r="H16"/>
  <c r="L15"/>
  <c r="H15"/>
  <c r="I15" s="1"/>
  <c r="H14"/>
  <c r="I14" s="1"/>
  <c r="H13"/>
  <c r="I13" s="1"/>
  <c r="H12"/>
  <c r="L11"/>
  <c r="H11"/>
  <c r="I11" s="1"/>
  <c r="H10"/>
  <c r="I10" s="1"/>
  <c r="H9"/>
  <c r="I9" s="1"/>
  <c r="H8"/>
  <c r="L7"/>
  <c r="H7"/>
  <c r="I7" s="1"/>
  <c r="H6"/>
  <c r="I6" s="1"/>
  <c r="H5"/>
  <c r="I5" s="1"/>
  <c r="H4"/>
  <c r="L3"/>
  <c r="M3" s="1"/>
  <c r="N3" s="1"/>
  <c r="H3"/>
  <c r="I3" s="1"/>
  <c r="I102" l="1"/>
  <c r="I75"/>
  <c r="I83"/>
  <c r="I99"/>
  <c r="I89"/>
  <c r="I93"/>
  <c r="I103"/>
  <c r="I79"/>
  <c r="I100"/>
  <c r="I104"/>
  <c r="I106"/>
  <c r="I108"/>
  <c r="O3"/>
  <c r="I94"/>
  <c r="I96"/>
  <c r="I98"/>
  <c r="I105"/>
  <c r="M54"/>
  <c r="N54" s="1"/>
  <c r="M108"/>
  <c r="M71"/>
  <c r="I88"/>
  <c r="I91"/>
  <c r="I97"/>
  <c r="I107"/>
  <c r="I113"/>
  <c r="I116"/>
  <c r="M116" s="1"/>
  <c r="M20"/>
  <c r="N20" s="1"/>
  <c r="M112"/>
  <c r="I95"/>
  <c r="M92" s="1"/>
  <c r="I101"/>
  <c r="M104" l="1"/>
  <c r="M96"/>
  <c r="M100"/>
  <c r="M122" s="1"/>
  <c r="M123" s="1"/>
  <c r="O20"/>
  <c r="O37" s="1"/>
  <c r="O54" s="1"/>
  <c r="O71" s="1"/>
  <c r="O88" s="1"/>
  <c r="O92" s="1"/>
  <c r="O96" s="1"/>
  <c r="O100" s="1"/>
  <c r="O104" s="1"/>
  <c r="O108" s="1"/>
  <c r="O112" s="1"/>
  <c r="O116" s="1"/>
  <c r="O120" s="1"/>
  <c r="M88"/>
</calcChain>
</file>

<file path=xl/sharedStrings.xml><?xml version="1.0" encoding="utf-8"?>
<sst xmlns="http://schemas.openxmlformats.org/spreadsheetml/2006/main" count="97" uniqueCount="41">
  <si>
    <t>МКД в населенных пунктах менее 12 тыс.</t>
  </si>
  <si>
    <t>ИЖД в населенных пунктах менее 12 тыс.</t>
  </si>
  <si>
    <t>ИЖД в населенных пунктах более 12 тыс.</t>
  </si>
  <si>
    <t>МКД в населенных пунктах более 12 тыс.</t>
  </si>
  <si>
    <t>Категория населения</t>
  </si>
  <si>
    <t>Итого по ТКО в отношении сельских населеных пунктов</t>
  </si>
  <si>
    <t>-</t>
  </si>
  <si>
    <t xml:space="preserve">Период предоставления субсидии </t>
  </si>
  <si>
    <t>Норматив куб.м в год</t>
  </si>
  <si>
    <t>Численность, чел.</t>
  </si>
  <si>
    <t>Объем ТКО, куб.м в месяц</t>
  </si>
  <si>
    <t>Тариф предельный, руб./куб.м</t>
  </si>
  <si>
    <t xml:space="preserve">Тариф льготный, руб./куб.м </t>
  </si>
  <si>
    <t>Разница между тарифами, руб./куб.м</t>
  </si>
  <si>
    <t>Потребность в средствах областного бюджета, руб.</t>
  </si>
  <si>
    <t>Получено средств из областного бюджета, нарастающим итогом с начала 2022 года, руб.</t>
  </si>
  <si>
    <t>Сумма, подлежащая перечислению из областного бюджета, 
руб.</t>
  </si>
  <si>
    <t>Общая потребность в средствах областного бюджета, руб.</t>
  </si>
  <si>
    <t>Расчет потребности средств областного бюджета на 2023 год в субсидии на возмещение недополученных доходов, возникающих в результате государственного регулирования тарифов в области обращения с твердыми коммунальными отходами</t>
  </si>
  <si>
    <t>Январь (за декабрь 2022 г.)</t>
  </si>
  <si>
    <t>Февраль (за январь)</t>
  </si>
  <si>
    <t>Март (корректировка за 2022 г.)</t>
  </si>
  <si>
    <t>0.00</t>
  </si>
  <si>
    <t>Апрель (за март)</t>
  </si>
  <si>
    <t>Остаток, руб.</t>
  </si>
  <si>
    <t>*Индекс изменения численности населения, в % к предыдущему году = 0,9904</t>
  </si>
  <si>
    <t>\</t>
  </si>
  <si>
    <t>Март (за Февраль)</t>
  </si>
  <si>
    <t>Нарастающим итогом с начала 2023 года (с учетом актов сверки на 01 января 2023 года), руб.</t>
  </si>
  <si>
    <t>Прогнозируемая корректирующая сумма расходов на выплату платежей региональному оператору за предоставление коммунальной услуги по обращению с ТКО по льготному тарифу за май-декабрь 2023 года</t>
  </si>
  <si>
    <t>Кассовый расход</t>
  </si>
  <si>
    <t>Май (за апрель) прогнозные значения</t>
  </si>
  <si>
    <t>Июнь (за май) прогнозные значения</t>
  </si>
  <si>
    <t>Июль (за июнь) прогнозные значения</t>
  </si>
  <si>
    <t>Август (за июль) прогнозные значения</t>
  </si>
  <si>
    <t>Сентябрь (за август) прогнозные значения</t>
  </si>
  <si>
    <t>Октябрь (за сентябрь) прогнозные значения</t>
  </si>
  <si>
    <t>Ноябрь (за октябрь) прогнозные значения</t>
  </si>
  <si>
    <t>Декабрь (за ноябрь) прогнозные значения</t>
  </si>
  <si>
    <t>Общая сумма потребности средств областного бюдждета в 2023 году, руб</t>
  </si>
  <si>
    <t>Дополнительная потребность в средствах областного бюджета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</si>
</sst>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\ _₽"/>
    <numFmt numFmtId="165" formatCode="#,##0.000\ _₽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164" fontId="3" fillId="0" borderId="0" xfId="0" applyNumberFormat="1" applyFont="1" applyBorder="1"/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 shrinkToFit="1"/>
    </xf>
    <xf numFmtId="164" fontId="6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164" fontId="10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left" vertical="center" wrapText="1"/>
    </xf>
    <xf numFmtId="164" fontId="11" fillId="0" borderId="5" xfId="0" applyNumberFormat="1" applyFont="1" applyFill="1" applyBorder="1" applyAlignment="1">
      <alignment horizontal="left" vertical="center" wrapText="1"/>
    </xf>
    <xf numFmtId="164" fontId="11" fillId="0" borderId="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right" vertical="center" wrapText="1"/>
    </xf>
    <xf numFmtId="164" fontId="7" fillId="0" borderId="10" xfId="0" applyNumberFormat="1" applyFont="1" applyFill="1" applyBorder="1" applyAlignment="1">
      <alignment horizontal="right" vertical="center" wrapText="1"/>
    </xf>
    <xf numFmtId="164" fontId="7" fillId="0" borderId="12" xfId="0" applyNumberFormat="1" applyFont="1" applyFill="1" applyBorder="1" applyAlignment="1">
      <alignment horizontal="right" vertical="center" wrapText="1"/>
    </xf>
    <xf numFmtId="164" fontId="7" fillId="0" borderId="13" xfId="0" applyNumberFormat="1" applyFont="1" applyFill="1" applyBorder="1" applyAlignment="1">
      <alignment horizontal="right" vertical="center" wrapText="1"/>
    </xf>
    <xf numFmtId="164" fontId="7" fillId="0" borderId="8" xfId="0" applyNumberFormat="1" applyFont="1" applyFill="1" applyBorder="1" applyAlignment="1">
      <alignment horizontal="right" vertical="center" wrapText="1"/>
    </xf>
    <xf numFmtId="164" fontId="7" fillId="0" borderId="14" xfId="0" applyNumberFormat="1" applyFont="1" applyFill="1" applyBorder="1" applyAlignment="1">
      <alignment horizontal="right" vertical="center" wrapText="1"/>
    </xf>
    <xf numFmtId="164" fontId="10" fillId="0" borderId="11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3" xfId="0" applyNumberFormat="1" applyFont="1" applyFill="1" applyBorder="1" applyAlignment="1">
      <alignment horizontal="center" vertical="center" wrapText="1" shrinkToFit="1"/>
    </xf>
    <xf numFmtId="164" fontId="3" fillId="0" borderId="4" xfId="0" applyNumberFormat="1" applyFont="1" applyFill="1" applyBorder="1" applyAlignment="1">
      <alignment horizontal="center" vertical="center" wrapText="1" shrinkToFit="1"/>
    </xf>
    <xf numFmtId="164" fontId="10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/>
    </xf>
    <xf numFmtId="164" fontId="10" fillId="2" borderId="4" xfId="1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3" xfId="3"/>
    <cellStyle name="Обычный 2 4" xfId="4"/>
    <cellStyle name="Финансовый" xfId="1" builtinId="3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4"/>
  <sheetViews>
    <sheetView tabSelected="1" view="pageBreakPreview" zoomScale="110" zoomScaleNormal="85" zoomScaleSheetLayoutView="110" workbookViewId="0">
      <selection activeCell="B2" sqref="B2"/>
    </sheetView>
  </sheetViews>
  <sheetFormatPr defaultRowHeight="8.25"/>
  <cols>
    <col min="1" max="1" width="7.140625" style="2" customWidth="1"/>
    <col min="2" max="2" width="11.85546875" style="2" customWidth="1"/>
    <col min="3" max="3" width="5.85546875" style="2" customWidth="1"/>
    <col min="4" max="4" width="8.140625" style="2" customWidth="1"/>
    <col min="5" max="5" width="8.28515625" style="2" customWidth="1"/>
    <col min="6" max="6" width="8.140625" style="2" customWidth="1"/>
    <col min="7" max="7" width="6.7109375" style="2" customWidth="1"/>
    <col min="8" max="8" width="7.28515625" style="2" customWidth="1"/>
    <col min="9" max="9" width="9.42578125" style="2" customWidth="1"/>
    <col min="10" max="10" width="14.140625" style="2" customWidth="1"/>
    <col min="11" max="11" width="11.5703125" style="2" customWidth="1"/>
    <col min="12" max="12" width="15.42578125" style="2" customWidth="1"/>
    <col min="13" max="13" width="18" style="3" customWidth="1"/>
    <col min="14" max="14" width="13.5703125" style="3" hidden="1" customWidth="1"/>
    <col min="15" max="15" width="15" style="2" hidden="1" customWidth="1"/>
    <col min="16" max="16" width="22.85546875" style="2" bestFit="1" customWidth="1"/>
    <col min="17" max="16384" width="9.140625" style="2"/>
  </cols>
  <sheetData>
    <row r="1" spans="1:16" ht="36.75" customHeight="1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12"/>
    </row>
    <row r="2" spans="1:16" ht="53.25" customHeight="1">
      <c r="A2" s="4" t="s">
        <v>7</v>
      </c>
      <c r="B2" s="4" t="s">
        <v>4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5" t="s">
        <v>28</v>
      </c>
      <c r="L2" s="6" t="s">
        <v>16</v>
      </c>
      <c r="M2" s="4" t="s">
        <v>17</v>
      </c>
      <c r="N2" s="4" t="s">
        <v>30</v>
      </c>
      <c r="O2" s="4" t="s">
        <v>24</v>
      </c>
    </row>
    <row r="3" spans="1:16" ht="9.75" customHeight="1">
      <c r="A3" s="29" t="s">
        <v>19</v>
      </c>
      <c r="B3" s="51" t="s">
        <v>1</v>
      </c>
      <c r="C3" s="50">
        <v>1.72</v>
      </c>
      <c r="D3" s="44">
        <v>124419</v>
      </c>
      <c r="E3" s="45">
        <v>17833.388999999999</v>
      </c>
      <c r="F3" s="10">
        <v>871.03</v>
      </c>
      <c r="G3" s="10">
        <v>371.17</v>
      </c>
      <c r="H3" s="11">
        <f t="shared" ref="H3:H18" si="0">F3-G3</f>
        <v>499.85999999999996</v>
      </c>
      <c r="I3" s="11">
        <f>E3*H3</f>
        <v>8914197.8255399987</v>
      </c>
      <c r="J3" s="50">
        <v>76142647.510000005</v>
      </c>
      <c r="K3" s="50">
        <v>82662839.859999999</v>
      </c>
      <c r="L3" s="58">
        <f>K3-J3</f>
        <v>6520192.349999994</v>
      </c>
      <c r="M3" s="59">
        <f>SUM(L3:L19)</f>
        <v>74697009.839999974</v>
      </c>
      <c r="N3" s="60">
        <f>M3</f>
        <v>74697009.839999974</v>
      </c>
      <c r="O3" s="31" t="e">
        <f>#REF!-M3</f>
        <v>#REF!</v>
      </c>
    </row>
    <row r="4" spans="1:16" ht="8.25" customHeight="1">
      <c r="A4" s="29"/>
      <c r="B4" s="52"/>
      <c r="C4" s="46"/>
      <c r="D4" s="44"/>
      <c r="E4" s="45"/>
      <c r="F4" s="11">
        <v>800.82</v>
      </c>
      <c r="G4" s="10">
        <v>340.53</v>
      </c>
      <c r="H4" s="11">
        <f t="shared" si="0"/>
        <v>460.29000000000008</v>
      </c>
      <c r="I4" s="11">
        <v>0</v>
      </c>
      <c r="J4" s="46"/>
      <c r="K4" s="46"/>
      <c r="L4" s="58"/>
      <c r="M4" s="59"/>
      <c r="N4" s="61"/>
      <c r="O4" s="31"/>
    </row>
    <row r="5" spans="1:16" ht="9.75" customHeight="1">
      <c r="A5" s="29"/>
      <c r="B5" s="52"/>
      <c r="C5" s="46"/>
      <c r="D5" s="44"/>
      <c r="E5" s="45"/>
      <c r="F5" s="10">
        <v>653.49</v>
      </c>
      <c r="G5" s="10">
        <v>326.8</v>
      </c>
      <c r="H5" s="11">
        <f t="shared" si="0"/>
        <v>326.69</v>
      </c>
      <c r="I5" s="11">
        <f t="shared" ref="I5:I6" si="1">E5*H5</f>
        <v>0</v>
      </c>
      <c r="J5" s="46"/>
      <c r="K5" s="46"/>
      <c r="L5" s="58"/>
      <c r="M5" s="59"/>
      <c r="N5" s="61"/>
      <c r="O5" s="31"/>
    </row>
    <row r="6" spans="1:16" ht="9" customHeight="1">
      <c r="A6" s="29"/>
      <c r="B6" s="53"/>
      <c r="C6" s="47"/>
      <c r="D6" s="44"/>
      <c r="E6" s="45"/>
      <c r="F6" s="10">
        <v>653.49</v>
      </c>
      <c r="G6" s="10">
        <v>535.6</v>
      </c>
      <c r="H6" s="11">
        <f t="shared" si="0"/>
        <v>117.88999999999999</v>
      </c>
      <c r="I6" s="11">
        <f t="shared" si="1"/>
        <v>0</v>
      </c>
      <c r="J6" s="47"/>
      <c r="K6" s="47"/>
      <c r="L6" s="58"/>
      <c r="M6" s="59"/>
      <c r="N6" s="61"/>
      <c r="O6" s="31"/>
    </row>
    <row r="7" spans="1:16" ht="9" customHeight="1">
      <c r="A7" s="29"/>
      <c r="B7" s="43" t="s">
        <v>0</v>
      </c>
      <c r="C7" s="44">
        <v>1.95</v>
      </c>
      <c r="D7" s="44">
        <v>169485</v>
      </c>
      <c r="E7" s="45">
        <v>27541.312999999998</v>
      </c>
      <c r="F7" s="10">
        <v>871.03</v>
      </c>
      <c r="G7" s="10">
        <v>371.17</v>
      </c>
      <c r="H7" s="11">
        <f t="shared" si="0"/>
        <v>499.85999999999996</v>
      </c>
      <c r="I7" s="11">
        <f>E7*H7</f>
        <v>13766800.716179999</v>
      </c>
      <c r="J7" s="50">
        <v>90257810.510000005</v>
      </c>
      <c r="K7" s="50">
        <v>99831265.760000005</v>
      </c>
      <c r="L7" s="58">
        <f>K7-J7</f>
        <v>9573455.25</v>
      </c>
      <c r="M7" s="59"/>
      <c r="N7" s="61"/>
      <c r="O7" s="31"/>
    </row>
    <row r="8" spans="1:16" ht="10.5" customHeight="1">
      <c r="A8" s="29"/>
      <c r="B8" s="43"/>
      <c r="C8" s="44"/>
      <c r="D8" s="44"/>
      <c r="E8" s="45"/>
      <c r="F8" s="11">
        <v>800.82</v>
      </c>
      <c r="G8" s="10">
        <v>340.53</v>
      </c>
      <c r="H8" s="11">
        <f t="shared" si="0"/>
        <v>460.29000000000008</v>
      </c>
      <c r="I8" s="11">
        <v>0</v>
      </c>
      <c r="J8" s="46"/>
      <c r="K8" s="46"/>
      <c r="L8" s="58"/>
      <c r="M8" s="59"/>
      <c r="N8" s="61"/>
      <c r="O8" s="31"/>
    </row>
    <row r="9" spans="1:16" ht="9" customHeight="1">
      <c r="A9" s="29"/>
      <c r="B9" s="43"/>
      <c r="C9" s="44"/>
      <c r="D9" s="44"/>
      <c r="E9" s="45"/>
      <c r="F9" s="10">
        <v>653.49</v>
      </c>
      <c r="G9" s="10">
        <v>326.8</v>
      </c>
      <c r="H9" s="11">
        <f t="shared" si="0"/>
        <v>326.69</v>
      </c>
      <c r="I9" s="11">
        <f t="shared" ref="I9:I10" si="2">E9*H9</f>
        <v>0</v>
      </c>
      <c r="J9" s="46"/>
      <c r="K9" s="46"/>
      <c r="L9" s="58"/>
      <c r="M9" s="59"/>
      <c r="N9" s="61"/>
      <c r="O9" s="31"/>
    </row>
    <row r="10" spans="1:16" ht="11.25" customHeight="1">
      <c r="A10" s="29"/>
      <c r="B10" s="43"/>
      <c r="C10" s="44"/>
      <c r="D10" s="44"/>
      <c r="E10" s="45"/>
      <c r="F10" s="10">
        <v>653.49</v>
      </c>
      <c r="G10" s="10">
        <v>535.6</v>
      </c>
      <c r="H10" s="11">
        <f t="shared" si="0"/>
        <v>117.88999999999999</v>
      </c>
      <c r="I10" s="11">
        <f t="shared" si="2"/>
        <v>0</v>
      </c>
      <c r="J10" s="47"/>
      <c r="K10" s="47"/>
      <c r="L10" s="58"/>
      <c r="M10" s="59"/>
      <c r="N10" s="61"/>
      <c r="O10" s="31"/>
    </row>
    <row r="11" spans="1:16" ht="10.5" customHeight="1">
      <c r="A11" s="29"/>
      <c r="B11" s="51" t="s">
        <v>2</v>
      </c>
      <c r="C11" s="50">
        <v>2.06</v>
      </c>
      <c r="D11" s="44">
        <v>25114</v>
      </c>
      <c r="E11" s="45">
        <v>4311.2370000000001</v>
      </c>
      <c r="F11" s="10">
        <v>871.03</v>
      </c>
      <c r="G11" s="10">
        <v>371.17</v>
      </c>
      <c r="H11" s="11">
        <f t="shared" si="0"/>
        <v>499.85999999999996</v>
      </c>
      <c r="I11" s="11">
        <f>E11*H11</f>
        <v>2155014.9268199997</v>
      </c>
      <c r="J11" s="50">
        <v>15600932.65</v>
      </c>
      <c r="K11" s="50">
        <v>17285682.289999999</v>
      </c>
      <c r="L11" s="58">
        <f>K11-J11</f>
        <v>1684749.6399999987</v>
      </c>
      <c r="M11" s="59"/>
      <c r="N11" s="61"/>
      <c r="O11" s="31"/>
    </row>
    <row r="12" spans="1:16" ht="9" customHeight="1">
      <c r="A12" s="29"/>
      <c r="B12" s="52"/>
      <c r="C12" s="46"/>
      <c r="D12" s="44"/>
      <c r="E12" s="45"/>
      <c r="F12" s="11">
        <v>800.82</v>
      </c>
      <c r="G12" s="10">
        <v>340.53</v>
      </c>
      <c r="H12" s="11">
        <f t="shared" si="0"/>
        <v>460.29000000000008</v>
      </c>
      <c r="I12" s="11">
        <v>0</v>
      </c>
      <c r="J12" s="46"/>
      <c r="K12" s="46"/>
      <c r="L12" s="58"/>
      <c r="M12" s="59"/>
      <c r="N12" s="61"/>
      <c r="O12" s="31"/>
    </row>
    <row r="13" spans="1:16" ht="8.25" customHeight="1">
      <c r="A13" s="29"/>
      <c r="B13" s="52"/>
      <c r="C13" s="46"/>
      <c r="D13" s="44"/>
      <c r="E13" s="45"/>
      <c r="F13" s="10">
        <v>653.49</v>
      </c>
      <c r="G13" s="10">
        <v>326.8</v>
      </c>
      <c r="H13" s="11">
        <f t="shared" si="0"/>
        <v>326.69</v>
      </c>
      <c r="I13" s="11">
        <f t="shared" ref="I13:I14" si="3">E13*H13</f>
        <v>0</v>
      </c>
      <c r="J13" s="46"/>
      <c r="K13" s="46"/>
      <c r="L13" s="58"/>
      <c r="M13" s="59"/>
      <c r="N13" s="61"/>
      <c r="O13" s="31"/>
    </row>
    <row r="14" spans="1:16" ht="10.5" customHeight="1">
      <c r="A14" s="29"/>
      <c r="B14" s="53"/>
      <c r="C14" s="47"/>
      <c r="D14" s="44"/>
      <c r="E14" s="45"/>
      <c r="F14" s="10">
        <v>653.49</v>
      </c>
      <c r="G14" s="10">
        <v>535.6</v>
      </c>
      <c r="H14" s="11">
        <f t="shared" si="0"/>
        <v>117.88999999999999</v>
      </c>
      <c r="I14" s="11">
        <f t="shared" si="3"/>
        <v>0</v>
      </c>
      <c r="J14" s="47"/>
      <c r="K14" s="47"/>
      <c r="L14" s="58"/>
      <c r="M14" s="59"/>
      <c r="N14" s="61"/>
      <c r="O14" s="31"/>
    </row>
    <row r="15" spans="1:16" ht="10.5" customHeight="1">
      <c r="A15" s="29"/>
      <c r="B15" s="43" t="s">
        <v>3</v>
      </c>
      <c r="C15" s="44">
        <v>2.75</v>
      </c>
      <c r="D15" s="44">
        <v>717009</v>
      </c>
      <c r="E15" s="45">
        <v>164314.56299999999</v>
      </c>
      <c r="F15" s="10">
        <v>871.03</v>
      </c>
      <c r="G15" s="10">
        <v>371.17</v>
      </c>
      <c r="H15" s="11">
        <f t="shared" si="0"/>
        <v>499.85999999999996</v>
      </c>
      <c r="I15" s="11">
        <f>E15*H15</f>
        <v>82134277.461179987</v>
      </c>
      <c r="J15" s="50">
        <v>617514674.57000005</v>
      </c>
      <c r="K15" s="50">
        <v>674163136.22000003</v>
      </c>
      <c r="L15" s="58">
        <f>K15-J15</f>
        <v>56648461.649999976</v>
      </c>
      <c r="M15" s="59"/>
      <c r="N15" s="61"/>
      <c r="O15" s="31"/>
    </row>
    <row r="16" spans="1:16" ht="9" customHeight="1">
      <c r="A16" s="29"/>
      <c r="B16" s="43"/>
      <c r="C16" s="44"/>
      <c r="D16" s="44"/>
      <c r="E16" s="45"/>
      <c r="F16" s="11">
        <v>800.82</v>
      </c>
      <c r="G16" s="10">
        <v>340.53</v>
      </c>
      <c r="H16" s="11">
        <f t="shared" si="0"/>
        <v>460.29000000000008</v>
      </c>
      <c r="I16" s="11">
        <v>0</v>
      </c>
      <c r="J16" s="46"/>
      <c r="K16" s="46"/>
      <c r="L16" s="58"/>
      <c r="M16" s="59"/>
      <c r="N16" s="61"/>
      <c r="O16" s="31"/>
    </row>
    <row r="17" spans="1:15" ht="9.75" customHeight="1">
      <c r="A17" s="29"/>
      <c r="B17" s="43"/>
      <c r="C17" s="44"/>
      <c r="D17" s="44"/>
      <c r="E17" s="45"/>
      <c r="F17" s="10">
        <v>653.49</v>
      </c>
      <c r="G17" s="10">
        <v>326.8</v>
      </c>
      <c r="H17" s="11">
        <f t="shared" si="0"/>
        <v>326.69</v>
      </c>
      <c r="I17" s="11">
        <f t="shared" ref="I17:I19" si="4">E17*H17</f>
        <v>0</v>
      </c>
      <c r="J17" s="46"/>
      <c r="K17" s="46"/>
      <c r="L17" s="58"/>
      <c r="M17" s="59"/>
      <c r="N17" s="61"/>
      <c r="O17" s="31"/>
    </row>
    <row r="18" spans="1:15" ht="9" customHeight="1">
      <c r="A18" s="29"/>
      <c r="B18" s="43"/>
      <c r="C18" s="44"/>
      <c r="D18" s="44"/>
      <c r="E18" s="45"/>
      <c r="F18" s="10">
        <v>653.49</v>
      </c>
      <c r="G18" s="10">
        <v>535.6</v>
      </c>
      <c r="H18" s="11">
        <f t="shared" si="0"/>
        <v>117.88999999999999</v>
      </c>
      <c r="I18" s="11">
        <f t="shared" si="4"/>
        <v>0</v>
      </c>
      <c r="J18" s="47"/>
      <c r="K18" s="47"/>
      <c r="L18" s="58"/>
      <c r="M18" s="59"/>
      <c r="N18" s="61"/>
      <c r="O18" s="31"/>
    </row>
    <row r="19" spans="1:15" ht="27" customHeight="1">
      <c r="A19" s="29"/>
      <c r="B19" s="21" t="s">
        <v>5</v>
      </c>
      <c r="C19" s="22" t="s">
        <v>6</v>
      </c>
      <c r="D19" s="22">
        <v>0</v>
      </c>
      <c r="E19" s="22">
        <v>0</v>
      </c>
      <c r="F19" s="10">
        <v>653.49</v>
      </c>
      <c r="G19" s="10">
        <v>535.6</v>
      </c>
      <c r="H19" s="11">
        <f>F19-G19</f>
        <v>117.88999999999999</v>
      </c>
      <c r="I19" s="11">
        <f t="shared" si="4"/>
        <v>0</v>
      </c>
      <c r="J19" s="22">
        <v>8970147.7599999998</v>
      </c>
      <c r="K19" s="22">
        <v>9240298.7100000009</v>
      </c>
      <c r="L19" s="22">
        <f>K19-J19</f>
        <v>270150.95000000112</v>
      </c>
      <c r="M19" s="59"/>
      <c r="N19" s="62"/>
      <c r="O19" s="31"/>
    </row>
    <row r="20" spans="1:15" ht="9.75" customHeight="1">
      <c r="A20" s="54" t="s">
        <v>20</v>
      </c>
      <c r="B20" s="51" t="s">
        <v>1</v>
      </c>
      <c r="C20" s="50">
        <v>1.72</v>
      </c>
      <c r="D20" s="44">
        <v>127410</v>
      </c>
      <c r="E20" s="45">
        <v>18262.099999999999</v>
      </c>
      <c r="F20" s="10">
        <v>871.03</v>
      </c>
      <c r="G20" s="10">
        <v>371.17</v>
      </c>
      <c r="H20" s="11">
        <f t="shared" ref="H20:H35" si="5">F20-G20</f>
        <v>499.85999999999996</v>
      </c>
      <c r="I20" s="11">
        <f>E20*H20</f>
        <v>9128493.305999998</v>
      </c>
      <c r="J20" s="50">
        <v>0</v>
      </c>
      <c r="K20" s="50">
        <v>9417613.3100000005</v>
      </c>
      <c r="L20" s="58">
        <f>K20-J20</f>
        <v>9417613.3100000005</v>
      </c>
      <c r="M20" s="59">
        <f>SUM(L20:L36)</f>
        <v>107067475.38000001</v>
      </c>
      <c r="N20" s="60">
        <f>M20</f>
        <v>107067475.38000001</v>
      </c>
      <c r="O20" s="31" t="e">
        <f>O3-M20</f>
        <v>#REF!</v>
      </c>
    </row>
    <row r="21" spans="1:15" ht="12.75" customHeight="1">
      <c r="A21" s="48"/>
      <c r="B21" s="52"/>
      <c r="C21" s="46"/>
      <c r="D21" s="44"/>
      <c r="E21" s="45"/>
      <c r="F21" s="11">
        <v>800.82</v>
      </c>
      <c r="G21" s="10">
        <v>340.53</v>
      </c>
      <c r="H21" s="11">
        <f t="shared" si="5"/>
        <v>460.29000000000008</v>
      </c>
      <c r="I21" s="11">
        <v>0</v>
      </c>
      <c r="J21" s="46"/>
      <c r="K21" s="46"/>
      <c r="L21" s="58"/>
      <c r="M21" s="59"/>
      <c r="N21" s="61"/>
      <c r="O21" s="31"/>
    </row>
    <row r="22" spans="1:15" ht="10.5" customHeight="1">
      <c r="A22" s="48"/>
      <c r="B22" s="52"/>
      <c r="C22" s="46"/>
      <c r="D22" s="44"/>
      <c r="E22" s="45"/>
      <c r="F22" s="10">
        <v>653.49</v>
      </c>
      <c r="G22" s="10">
        <v>326.8</v>
      </c>
      <c r="H22" s="11">
        <f t="shared" si="5"/>
        <v>326.69</v>
      </c>
      <c r="I22" s="11">
        <f>E22*H22</f>
        <v>0</v>
      </c>
      <c r="J22" s="46"/>
      <c r="K22" s="46"/>
      <c r="L22" s="58"/>
      <c r="M22" s="59"/>
      <c r="N22" s="61"/>
      <c r="O22" s="31"/>
    </row>
    <row r="23" spans="1:15" ht="12.75" customHeight="1">
      <c r="A23" s="48"/>
      <c r="B23" s="53"/>
      <c r="C23" s="47"/>
      <c r="D23" s="44"/>
      <c r="E23" s="45"/>
      <c r="F23" s="10">
        <v>653.49</v>
      </c>
      <c r="G23" s="10">
        <v>535.6</v>
      </c>
      <c r="H23" s="11">
        <f t="shared" si="5"/>
        <v>117.88999999999999</v>
      </c>
      <c r="I23" s="11">
        <f t="shared" ref="I23" si="6">E23*H23</f>
        <v>0</v>
      </c>
      <c r="J23" s="47"/>
      <c r="K23" s="47"/>
      <c r="L23" s="58"/>
      <c r="M23" s="59"/>
      <c r="N23" s="61"/>
      <c r="O23" s="31"/>
    </row>
    <row r="24" spans="1:15" ht="11.25" customHeight="1">
      <c r="A24" s="48"/>
      <c r="B24" s="43" t="s">
        <v>0</v>
      </c>
      <c r="C24" s="44">
        <v>1.95</v>
      </c>
      <c r="D24" s="44">
        <v>172556</v>
      </c>
      <c r="E24" s="45">
        <v>28040.35</v>
      </c>
      <c r="F24" s="10">
        <v>871.03</v>
      </c>
      <c r="G24" s="10">
        <v>371.17</v>
      </c>
      <c r="H24" s="11">
        <f t="shared" si="5"/>
        <v>499.85999999999996</v>
      </c>
      <c r="I24" s="11">
        <f>E24*H24</f>
        <v>14016249.350999998</v>
      </c>
      <c r="J24" s="50">
        <v>0</v>
      </c>
      <c r="K24" s="50">
        <v>13961479.93</v>
      </c>
      <c r="L24" s="58">
        <f>K24-J24</f>
        <v>13961479.93</v>
      </c>
      <c r="M24" s="59"/>
      <c r="N24" s="61"/>
      <c r="O24" s="31"/>
    </row>
    <row r="25" spans="1:15" ht="10.5" customHeight="1">
      <c r="A25" s="48"/>
      <c r="B25" s="43"/>
      <c r="C25" s="44"/>
      <c r="D25" s="44"/>
      <c r="E25" s="45"/>
      <c r="F25" s="11">
        <v>800.82</v>
      </c>
      <c r="G25" s="10">
        <v>340.53</v>
      </c>
      <c r="H25" s="11">
        <f t="shared" si="5"/>
        <v>460.29000000000008</v>
      </c>
      <c r="I25" s="11">
        <v>0</v>
      </c>
      <c r="J25" s="46"/>
      <c r="K25" s="46"/>
      <c r="L25" s="58"/>
      <c r="M25" s="59"/>
      <c r="N25" s="61"/>
      <c r="O25" s="31"/>
    </row>
    <row r="26" spans="1:15" ht="9.75" customHeight="1">
      <c r="A26" s="48"/>
      <c r="B26" s="43"/>
      <c r="C26" s="44"/>
      <c r="D26" s="44"/>
      <c r="E26" s="45"/>
      <c r="F26" s="10">
        <v>653.49</v>
      </c>
      <c r="G26" s="10">
        <v>326.8</v>
      </c>
      <c r="H26" s="11">
        <f t="shared" si="5"/>
        <v>326.69</v>
      </c>
      <c r="I26" s="11">
        <f t="shared" ref="I26:I27" si="7">E26*H26</f>
        <v>0</v>
      </c>
      <c r="J26" s="46"/>
      <c r="K26" s="46"/>
      <c r="L26" s="58"/>
      <c r="M26" s="59"/>
      <c r="N26" s="61"/>
      <c r="O26" s="31"/>
    </row>
    <row r="27" spans="1:15" ht="10.5" customHeight="1">
      <c r="A27" s="48"/>
      <c r="B27" s="43"/>
      <c r="C27" s="44"/>
      <c r="D27" s="44"/>
      <c r="E27" s="45"/>
      <c r="F27" s="10">
        <v>653.49</v>
      </c>
      <c r="G27" s="10">
        <v>535.6</v>
      </c>
      <c r="H27" s="11">
        <f t="shared" si="5"/>
        <v>117.88999999999999</v>
      </c>
      <c r="I27" s="11">
        <f t="shared" si="7"/>
        <v>0</v>
      </c>
      <c r="J27" s="47"/>
      <c r="K27" s="47"/>
      <c r="L27" s="58"/>
      <c r="M27" s="59"/>
      <c r="N27" s="61"/>
      <c r="O27" s="31"/>
    </row>
    <row r="28" spans="1:15" ht="11.25" customHeight="1">
      <c r="A28" s="48"/>
      <c r="B28" s="51" t="s">
        <v>2</v>
      </c>
      <c r="C28" s="50">
        <v>2.06</v>
      </c>
      <c r="D28" s="50">
        <v>25180</v>
      </c>
      <c r="E28" s="55">
        <v>4322.567</v>
      </c>
      <c r="F28" s="10">
        <v>871.03</v>
      </c>
      <c r="G28" s="10">
        <v>371.17</v>
      </c>
      <c r="H28" s="11">
        <f t="shared" si="5"/>
        <v>499.85999999999996</v>
      </c>
      <c r="I28" s="11">
        <f>E28*H28</f>
        <v>2160678.3406199999</v>
      </c>
      <c r="J28" s="50">
        <v>0</v>
      </c>
      <c r="K28" s="50">
        <v>2211756.6800000002</v>
      </c>
      <c r="L28" s="58">
        <f>K28-J28</f>
        <v>2211756.6800000002</v>
      </c>
      <c r="M28" s="59"/>
      <c r="N28" s="61"/>
      <c r="O28" s="31"/>
    </row>
    <row r="29" spans="1:15" ht="12" customHeight="1">
      <c r="A29" s="48"/>
      <c r="B29" s="52"/>
      <c r="C29" s="46"/>
      <c r="D29" s="46"/>
      <c r="E29" s="56"/>
      <c r="F29" s="11">
        <v>800.82</v>
      </c>
      <c r="G29" s="10">
        <v>340.53</v>
      </c>
      <c r="H29" s="11">
        <f t="shared" si="5"/>
        <v>460.29000000000008</v>
      </c>
      <c r="I29" s="11">
        <v>0</v>
      </c>
      <c r="J29" s="46"/>
      <c r="K29" s="46"/>
      <c r="L29" s="58"/>
      <c r="M29" s="59"/>
      <c r="N29" s="61"/>
      <c r="O29" s="31"/>
    </row>
    <row r="30" spans="1:15" ht="9.75" customHeight="1">
      <c r="A30" s="48"/>
      <c r="B30" s="52"/>
      <c r="C30" s="46"/>
      <c r="D30" s="46"/>
      <c r="E30" s="56"/>
      <c r="F30" s="10">
        <v>653.49</v>
      </c>
      <c r="G30" s="10">
        <v>326.8</v>
      </c>
      <c r="H30" s="11">
        <f t="shared" si="5"/>
        <v>326.69</v>
      </c>
      <c r="I30" s="11">
        <f t="shared" ref="I30:I31" si="8">E30*H30</f>
        <v>0</v>
      </c>
      <c r="J30" s="46"/>
      <c r="K30" s="46"/>
      <c r="L30" s="58"/>
      <c r="M30" s="59"/>
      <c r="N30" s="61"/>
      <c r="O30" s="31"/>
    </row>
    <row r="31" spans="1:15" ht="10.5" customHeight="1">
      <c r="A31" s="48"/>
      <c r="B31" s="53"/>
      <c r="C31" s="47"/>
      <c r="D31" s="47"/>
      <c r="E31" s="57"/>
      <c r="F31" s="10">
        <v>653.49</v>
      </c>
      <c r="G31" s="10">
        <v>535.6</v>
      </c>
      <c r="H31" s="11">
        <f t="shared" si="5"/>
        <v>117.88999999999999</v>
      </c>
      <c r="I31" s="11">
        <f t="shared" si="8"/>
        <v>0</v>
      </c>
      <c r="J31" s="47"/>
      <c r="K31" s="47"/>
      <c r="L31" s="58"/>
      <c r="M31" s="59"/>
      <c r="N31" s="61"/>
      <c r="O31" s="31"/>
    </row>
    <row r="32" spans="1:15" ht="10.5" customHeight="1">
      <c r="A32" s="48"/>
      <c r="B32" s="43" t="s">
        <v>3</v>
      </c>
      <c r="C32" s="44">
        <v>2.75</v>
      </c>
      <c r="D32" s="44">
        <v>716659</v>
      </c>
      <c r="E32" s="45">
        <v>164234.35399999999</v>
      </c>
      <c r="F32" s="10">
        <v>871.03</v>
      </c>
      <c r="G32" s="10">
        <v>371.17</v>
      </c>
      <c r="H32" s="11">
        <f t="shared" si="5"/>
        <v>499.85999999999996</v>
      </c>
      <c r="I32" s="11">
        <f>E32*H32</f>
        <v>82094184.190439984</v>
      </c>
      <c r="J32" s="50">
        <v>0</v>
      </c>
      <c r="K32" s="50">
        <v>81462572.620000005</v>
      </c>
      <c r="L32" s="58">
        <f>K32-J32</f>
        <v>81462572.620000005</v>
      </c>
      <c r="M32" s="59"/>
      <c r="N32" s="61"/>
      <c r="O32" s="31"/>
    </row>
    <row r="33" spans="1:15" ht="9" customHeight="1">
      <c r="A33" s="48"/>
      <c r="B33" s="43"/>
      <c r="C33" s="44"/>
      <c r="D33" s="44"/>
      <c r="E33" s="45"/>
      <c r="F33" s="11">
        <v>800.82</v>
      </c>
      <c r="G33" s="10">
        <v>340.53</v>
      </c>
      <c r="H33" s="11">
        <f t="shared" si="5"/>
        <v>460.29000000000008</v>
      </c>
      <c r="I33" s="11">
        <v>0</v>
      </c>
      <c r="J33" s="46"/>
      <c r="K33" s="46"/>
      <c r="L33" s="58"/>
      <c r="M33" s="59"/>
      <c r="N33" s="61"/>
      <c r="O33" s="31"/>
    </row>
    <row r="34" spans="1:15" ht="11.25" customHeight="1">
      <c r="A34" s="48"/>
      <c r="B34" s="43"/>
      <c r="C34" s="44"/>
      <c r="D34" s="44"/>
      <c r="E34" s="45"/>
      <c r="F34" s="10">
        <v>653.49</v>
      </c>
      <c r="G34" s="10">
        <v>326.8</v>
      </c>
      <c r="H34" s="11">
        <f t="shared" si="5"/>
        <v>326.69</v>
      </c>
      <c r="I34" s="11">
        <f t="shared" ref="I34:I36" si="9">E34*H34</f>
        <v>0</v>
      </c>
      <c r="J34" s="46"/>
      <c r="K34" s="46"/>
      <c r="L34" s="58"/>
      <c r="M34" s="59"/>
      <c r="N34" s="61"/>
      <c r="O34" s="31"/>
    </row>
    <row r="35" spans="1:15" ht="10.5" customHeight="1">
      <c r="A35" s="48"/>
      <c r="B35" s="43"/>
      <c r="C35" s="44"/>
      <c r="D35" s="44"/>
      <c r="E35" s="45"/>
      <c r="F35" s="10">
        <v>653.49</v>
      </c>
      <c r="G35" s="10">
        <v>535.6</v>
      </c>
      <c r="H35" s="11">
        <f t="shared" si="5"/>
        <v>117.88999999999999</v>
      </c>
      <c r="I35" s="11">
        <f t="shared" si="9"/>
        <v>0</v>
      </c>
      <c r="J35" s="47"/>
      <c r="K35" s="47"/>
      <c r="L35" s="58"/>
      <c r="M35" s="59"/>
      <c r="N35" s="61"/>
      <c r="O35" s="31"/>
    </row>
    <row r="36" spans="1:15" ht="26.25" customHeight="1">
      <c r="A36" s="49"/>
      <c r="B36" s="21" t="s">
        <v>5</v>
      </c>
      <c r="C36" s="22" t="s">
        <v>6</v>
      </c>
      <c r="D36" s="22">
        <v>0</v>
      </c>
      <c r="E36" s="22">
        <v>0</v>
      </c>
      <c r="F36" s="10">
        <v>653.49</v>
      </c>
      <c r="G36" s="10">
        <v>535.6</v>
      </c>
      <c r="H36" s="11">
        <f>F36-G36</f>
        <v>117.88999999999999</v>
      </c>
      <c r="I36" s="11">
        <f t="shared" si="9"/>
        <v>0</v>
      </c>
      <c r="J36" s="22" t="s">
        <v>22</v>
      </c>
      <c r="K36" s="22">
        <v>14052.84</v>
      </c>
      <c r="L36" s="22">
        <v>14052.84</v>
      </c>
      <c r="M36" s="59"/>
      <c r="N36" s="62"/>
      <c r="O36" s="31"/>
    </row>
    <row r="37" spans="1:15" ht="12" customHeight="1">
      <c r="A37" s="54" t="s">
        <v>21</v>
      </c>
      <c r="B37" s="51" t="s">
        <v>1</v>
      </c>
      <c r="C37" s="50">
        <v>1.72</v>
      </c>
      <c r="D37" s="44">
        <v>124419</v>
      </c>
      <c r="E37" s="45">
        <v>17833.388999999999</v>
      </c>
      <c r="F37" s="10">
        <v>871.03</v>
      </c>
      <c r="G37" s="10">
        <v>371.17</v>
      </c>
      <c r="H37" s="11">
        <f t="shared" ref="H37:H52" si="10">F37-G37</f>
        <v>499.85999999999996</v>
      </c>
      <c r="I37" s="11">
        <f>E37*H37</f>
        <v>8914197.8255399987</v>
      </c>
      <c r="J37" s="50">
        <v>82662839.859999999</v>
      </c>
      <c r="K37" s="50">
        <v>82662839.859999999</v>
      </c>
      <c r="L37" s="67">
        <f>K37-J37</f>
        <v>0</v>
      </c>
      <c r="M37" s="70">
        <f>SUM(L37:L53)</f>
        <v>17147945.139999948</v>
      </c>
      <c r="N37" s="60">
        <f>M37</f>
        <v>17147945.139999948</v>
      </c>
      <c r="O37" s="31" t="e">
        <f>O20-M37</f>
        <v>#REF!</v>
      </c>
    </row>
    <row r="38" spans="1:15" ht="12" customHeight="1">
      <c r="A38" s="48"/>
      <c r="B38" s="52"/>
      <c r="C38" s="46"/>
      <c r="D38" s="44"/>
      <c r="E38" s="45"/>
      <c r="F38" s="11">
        <v>800.82</v>
      </c>
      <c r="G38" s="10">
        <v>340.53</v>
      </c>
      <c r="H38" s="11">
        <f t="shared" si="10"/>
        <v>460.29000000000008</v>
      </c>
      <c r="I38" s="11">
        <v>0</v>
      </c>
      <c r="J38" s="46"/>
      <c r="K38" s="46"/>
      <c r="L38" s="68"/>
      <c r="M38" s="71"/>
      <c r="N38" s="61"/>
      <c r="O38" s="31"/>
    </row>
    <row r="39" spans="1:15" ht="12" customHeight="1">
      <c r="A39" s="48"/>
      <c r="B39" s="52"/>
      <c r="C39" s="46"/>
      <c r="D39" s="44"/>
      <c r="E39" s="45"/>
      <c r="F39" s="10">
        <v>653.49</v>
      </c>
      <c r="G39" s="10">
        <v>326.8</v>
      </c>
      <c r="H39" s="11">
        <f t="shared" si="10"/>
        <v>326.69</v>
      </c>
      <c r="I39" s="11">
        <f t="shared" ref="I39:I40" si="11">E39*H39</f>
        <v>0</v>
      </c>
      <c r="J39" s="46"/>
      <c r="K39" s="46"/>
      <c r="L39" s="68"/>
      <c r="M39" s="71"/>
      <c r="N39" s="61"/>
      <c r="O39" s="31"/>
    </row>
    <row r="40" spans="1:15" ht="10.5" customHeight="1">
      <c r="A40" s="48"/>
      <c r="B40" s="53"/>
      <c r="C40" s="47"/>
      <c r="D40" s="44"/>
      <c r="E40" s="45"/>
      <c r="F40" s="10">
        <v>653.49</v>
      </c>
      <c r="G40" s="10">
        <v>535.6</v>
      </c>
      <c r="H40" s="11">
        <f t="shared" si="10"/>
        <v>117.88999999999999</v>
      </c>
      <c r="I40" s="11">
        <f t="shared" si="11"/>
        <v>0</v>
      </c>
      <c r="J40" s="47"/>
      <c r="K40" s="47"/>
      <c r="L40" s="69"/>
      <c r="M40" s="71"/>
      <c r="N40" s="61"/>
      <c r="O40" s="31"/>
    </row>
    <row r="41" spans="1:15" ht="11.25" customHeight="1">
      <c r="A41" s="48"/>
      <c r="B41" s="51" t="s">
        <v>0</v>
      </c>
      <c r="C41" s="50">
        <v>1.95</v>
      </c>
      <c r="D41" s="44">
        <v>170714</v>
      </c>
      <c r="E41" s="45">
        <v>27741.026000000002</v>
      </c>
      <c r="F41" s="10">
        <v>871.03</v>
      </c>
      <c r="G41" s="10">
        <v>371.17</v>
      </c>
      <c r="H41" s="11">
        <f t="shared" si="10"/>
        <v>499.85999999999996</v>
      </c>
      <c r="I41" s="11">
        <f>E41*H41</f>
        <v>13866629.25636</v>
      </c>
      <c r="J41" s="44">
        <v>99831265.760000005</v>
      </c>
      <c r="K41" s="44">
        <v>102208678.44</v>
      </c>
      <c r="L41" s="67">
        <f>K41-J41</f>
        <v>2377412.6799999923</v>
      </c>
      <c r="M41" s="71"/>
      <c r="N41" s="61"/>
      <c r="O41" s="31"/>
    </row>
    <row r="42" spans="1:15" ht="10.5" customHeight="1">
      <c r="A42" s="48"/>
      <c r="B42" s="52"/>
      <c r="C42" s="46"/>
      <c r="D42" s="44"/>
      <c r="E42" s="45"/>
      <c r="F42" s="11">
        <v>800.82</v>
      </c>
      <c r="G42" s="10">
        <v>340.53</v>
      </c>
      <c r="H42" s="11">
        <f t="shared" si="10"/>
        <v>460.29000000000008</v>
      </c>
      <c r="I42" s="11">
        <v>0</v>
      </c>
      <c r="J42" s="44"/>
      <c r="K42" s="44"/>
      <c r="L42" s="68"/>
      <c r="M42" s="71"/>
      <c r="N42" s="61"/>
      <c r="O42" s="31"/>
    </row>
    <row r="43" spans="1:15" ht="10.5" customHeight="1">
      <c r="A43" s="48"/>
      <c r="B43" s="52"/>
      <c r="C43" s="46"/>
      <c r="D43" s="44"/>
      <c r="E43" s="45"/>
      <c r="F43" s="10">
        <v>653.49</v>
      </c>
      <c r="G43" s="10">
        <v>326.8</v>
      </c>
      <c r="H43" s="11">
        <f t="shared" si="10"/>
        <v>326.69</v>
      </c>
      <c r="I43" s="11">
        <f t="shared" ref="I43:I44" si="12">E43*H43</f>
        <v>0</v>
      </c>
      <c r="J43" s="44"/>
      <c r="K43" s="44"/>
      <c r="L43" s="68"/>
      <c r="M43" s="71"/>
      <c r="N43" s="61"/>
      <c r="O43" s="31"/>
    </row>
    <row r="44" spans="1:15" ht="10.5" customHeight="1">
      <c r="A44" s="48"/>
      <c r="B44" s="53"/>
      <c r="C44" s="47"/>
      <c r="D44" s="44"/>
      <c r="E44" s="45"/>
      <c r="F44" s="10">
        <v>653.49</v>
      </c>
      <c r="G44" s="10">
        <v>535.6</v>
      </c>
      <c r="H44" s="11">
        <f t="shared" si="10"/>
        <v>117.88999999999999</v>
      </c>
      <c r="I44" s="11">
        <f t="shared" si="12"/>
        <v>0</v>
      </c>
      <c r="J44" s="44"/>
      <c r="K44" s="44"/>
      <c r="L44" s="69"/>
      <c r="M44" s="71"/>
      <c r="N44" s="61"/>
      <c r="O44" s="31"/>
    </row>
    <row r="45" spans="1:15" ht="10.5" customHeight="1">
      <c r="A45" s="48"/>
      <c r="B45" s="51" t="s">
        <v>2</v>
      </c>
      <c r="C45" s="50">
        <v>2.06</v>
      </c>
      <c r="D45" s="50">
        <v>25114</v>
      </c>
      <c r="E45" s="55">
        <v>4311.2370000000001</v>
      </c>
      <c r="F45" s="10">
        <v>871.03</v>
      </c>
      <c r="G45" s="10">
        <v>371.17</v>
      </c>
      <c r="H45" s="11">
        <f t="shared" si="10"/>
        <v>499.85999999999996</v>
      </c>
      <c r="I45" s="11">
        <f>E45*H45</f>
        <v>2155014.9268199997</v>
      </c>
      <c r="J45" s="50">
        <v>17285682.289999999</v>
      </c>
      <c r="K45" s="50">
        <v>17285682.289999999</v>
      </c>
      <c r="L45" s="67">
        <f t="shared" ref="L45:L49" si="13">K45-J45</f>
        <v>0</v>
      </c>
      <c r="M45" s="71"/>
      <c r="N45" s="61"/>
      <c r="O45" s="31"/>
    </row>
    <row r="46" spans="1:15" ht="10.5" customHeight="1">
      <c r="A46" s="48"/>
      <c r="B46" s="52"/>
      <c r="C46" s="46"/>
      <c r="D46" s="46"/>
      <c r="E46" s="56"/>
      <c r="F46" s="11">
        <v>800.82</v>
      </c>
      <c r="G46" s="10">
        <v>340.53</v>
      </c>
      <c r="H46" s="11">
        <f t="shared" si="10"/>
        <v>460.29000000000008</v>
      </c>
      <c r="I46" s="11">
        <v>0</v>
      </c>
      <c r="J46" s="46"/>
      <c r="K46" s="46"/>
      <c r="L46" s="68">
        <f t="shared" si="13"/>
        <v>0</v>
      </c>
      <c r="M46" s="71"/>
      <c r="N46" s="61"/>
      <c r="O46" s="31"/>
    </row>
    <row r="47" spans="1:15" ht="9.75" customHeight="1">
      <c r="A47" s="48"/>
      <c r="B47" s="52"/>
      <c r="C47" s="46"/>
      <c r="D47" s="46"/>
      <c r="E47" s="56"/>
      <c r="F47" s="10">
        <v>653.49</v>
      </c>
      <c r="G47" s="10">
        <v>326.8</v>
      </c>
      <c r="H47" s="11">
        <f t="shared" si="10"/>
        <v>326.69</v>
      </c>
      <c r="I47" s="11">
        <f t="shared" ref="I47:I48" si="14">E47*H47</f>
        <v>0</v>
      </c>
      <c r="J47" s="46"/>
      <c r="K47" s="46"/>
      <c r="L47" s="68">
        <f t="shared" si="13"/>
        <v>0</v>
      </c>
      <c r="M47" s="71"/>
      <c r="N47" s="61"/>
      <c r="O47" s="31"/>
    </row>
    <row r="48" spans="1:15" ht="10.5" customHeight="1">
      <c r="A48" s="48"/>
      <c r="B48" s="53"/>
      <c r="C48" s="47"/>
      <c r="D48" s="47"/>
      <c r="E48" s="57"/>
      <c r="F48" s="10">
        <v>653.49</v>
      </c>
      <c r="G48" s="10">
        <v>535.6</v>
      </c>
      <c r="H48" s="11">
        <f t="shared" si="10"/>
        <v>117.88999999999999</v>
      </c>
      <c r="I48" s="11">
        <f t="shared" si="14"/>
        <v>0</v>
      </c>
      <c r="J48" s="47"/>
      <c r="K48" s="47"/>
      <c r="L48" s="69">
        <f t="shared" si="13"/>
        <v>0</v>
      </c>
      <c r="M48" s="71"/>
      <c r="N48" s="61"/>
      <c r="O48" s="31"/>
    </row>
    <row r="49" spans="1:15" ht="12" customHeight="1">
      <c r="A49" s="48"/>
      <c r="B49" s="51" t="s">
        <v>3</v>
      </c>
      <c r="C49" s="50">
        <v>2.75</v>
      </c>
      <c r="D49" s="44">
        <v>739000</v>
      </c>
      <c r="E49" s="45">
        <v>169354.16699999999</v>
      </c>
      <c r="F49" s="10">
        <v>871.03</v>
      </c>
      <c r="G49" s="10">
        <v>371.17</v>
      </c>
      <c r="H49" s="11">
        <f t="shared" si="10"/>
        <v>499.85999999999996</v>
      </c>
      <c r="I49" s="11">
        <f>E49*H49</f>
        <v>84653373.916619986</v>
      </c>
      <c r="J49" s="44">
        <v>674163136.22000003</v>
      </c>
      <c r="K49" s="44">
        <v>688920415.63999999</v>
      </c>
      <c r="L49" s="67">
        <f t="shared" si="13"/>
        <v>14757279.419999957</v>
      </c>
      <c r="M49" s="71"/>
      <c r="N49" s="61"/>
      <c r="O49" s="31"/>
    </row>
    <row r="50" spans="1:15" ht="9.75" customHeight="1">
      <c r="A50" s="48"/>
      <c r="B50" s="52"/>
      <c r="C50" s="46"/>
      <c r="D50" s="44"/>
      <c r="E50" s="45"/>
      <c r="F50" s="11">
        <v>800.82</v>
      </c>
      <c r="G50" s="10">
        <v>340.53</v>
      </c>
      <c r="H50" s="11">
        <f t="shared" si="10"/>
        <v>460.29000000000008</v>
      </c>
      <c r="I50" s="11">
        <v>0</v>
      </c>
      <c r="J50" s="44"/>
      <c r="K50" s="44"/>
      <c r="L50" s="68"/>
      <c r="M50" s="71"/>
      <c r="N50" s="61"/>
      <c r="O50" s="31"/>
    </row>
    <row r="51" spans="1:15" ht="10.5" customHeight="1">
      <c r="A51" s="48"/>
      <c r="B51" s="52"/>
      <c r="C51" s="46"/>
      <c r="D51" s="44"/>
      <c r="E51" s="45"/>
      <c r="F51" s="10">
        <v>653.49</v>
      </c>
      <c r="G51" s="10">
        <v>326.8</v>
      </c>
      <c r="H51" s="11">
        <f t="shared" si="10"/>
        <v>326.69</v>
      </c>
      <c r="I51" s="11">
        <f t="shared" ref="I51:I53" si="15">E51*H51</f>
        <v>0</v>
      </c>
      <c r="J51" s="44"/>
      <c r="K51" s="44"/>
      <c r="L51" s="68"/>
      <c r="M51" s="71"/>
      <c r="N51" s="61"/>
      <c r="O51" s="31"/>
    </row>
    <row r="52" spans="1:15" ht="9.75" customHeight="1">
      <c r="A52" s="48"/>
      <c r="B52" s="53"/>
      <c r="C52" s="47"/>
      <c r="D52" s="44"/>
      <c r="E52" s="45"/>
      <c r="F52" s="10">
        <v>653.49</v>
      </c>
      <c r="G52" s="10">
        <v>535.6</v>
      </c>
      <c r="H52" s="11">
        <f t="shared" si="10"/>
        <v>117.88999999999999</v>
      </c>
      <c r="I52" s="11">
        <f t="shared" si="15"/>
        <v>0</v>
      </c>
      <c r="J52" s="44"/>
      <c r="K52" s="44"/>
      <c r="L52" s="69"/>
      <c r="M52" s="71"/>
      <c r="N52" s="61"/>
      <c r="O52" s="31"/>
    </row>
    <row r="53" spans="1:15" ht="25.5" customHeight="1">
      <c r="A53" s="49"/>
      <c r="B53" s="21" t="s">
        <v>5</v>
      </c>
      <c r="C53" s="22" t="s">
        <v>6</v>
      </c>
      <c r="D53" s="22">
        <v>0</v>
      </c>
      <c r="E53" s="22">
        <v>0</v>
      </c>
      <c r="F53" s="10">
        <v>653.49</v>
      </c>
      <c r="G53" s="10">
        <v>535.6</v>
      </c>
      <c r="H53" s="11">
        <f>F53-G53</f>
        <v>117.88999999999999</v>
      </c>
      <c r="I53" s="11">
        <f t="shared" si="15"/>
        <v>0</v>
      </c>
      <c r="J53" s="22">
        <v>9240298.7100000009</v>
      </c>
      <c r="K53" s="22">
        <v>9253551.75</v>
      </c>
      <c r="L53" s="22">
        <f>K53-J53</f>
        <v>13253.039999999106</v>
      </c>
      <c r="M53" s="72"/>
      <c r="N53" s="62"/>
      <c r="O53" s="31"/>
    </row>
    <row r="54" spans="1:15" ht="8.25" customHeight="1">
      <c r="A54" s="54" t="s">
        <v>27</v>
      </c>
      <c r="B54" s="51" t="s">
        <v>1</v>
      </c>
      <c r="C54" s="50">
        <v>1.72</v>
      </c>
      <c r="D54" s="44">
        <v>128024</v>
      </c>
      <c r="E54" s="45">
        <v>18350.107</v>
      </c>
      <c r="F54" s="10">
        <v>871.03</v>
      </c>
      <c r="G54" s="10">
        <v>371.17</v>
      </c>
      <c r="H54" s="11">
        <f t="shared" ref="H54:H69" si="16">F54-G54</f>
        <v>499.85999999999996</v>
      </c>
      <c r="I54" s="11">
        <f>E54*H54</f>
        <v>9172484.4850199986</v>
      </c>
      <c r="J54" s="50">
        <v>9417613.3100000005</v>
      </c>
      <c r="K54" s="50">
        <v>18688543.760000002</v>
      </c>
      <c r="L54" s="58">
        <f>K54-J54</f>
        <v>9270930.4500000011</v>
      </c>
      <c r="M54" s="59">
        <f>SUM(L54:L70)</f>
        <v>108677475.14999998</v>
      </c>
      <c r="N54" s="60">
        <f>M54</f>
        <v>108677475.14999998</v>
      </c>
      <c r="O54" s="31" t="e">
        <f>O37-M54</f>
        <v>#REF!</v>
      </c>
    </row>
    <row r="55" spans="1:15" ht="11.25" customHeight="1">
      <c r="A55" s="48"/>
      <c r="B55" s="52"/>
      <c r="C55" s="46"/>
      <c r="D55" s="44"/>
      <c r="E55" s="45"/>
      <c r="F55" s="11">
        <v>800.82</v>
      </c>
      <c r="G55" s="10">
        <v>340.53</v>
      </c>
      <c r="H55" s="11">
        <f t="shared" si="16"/>
        <v>460.29000000000008</v>
      </c>
      <c r="I55" s="11">
        <v>0</v>
      </c>
      <c r="J55" s="46"/>
      <c r="K55" s="46"/>
      <c r="L55" s="58">
        <f t="shared" ref="L55:L57" si="17">K55-J55</f>
        <v>0</v>
      </c>
      <c r="M55" s="59"/>
      <c r="N55" s="61"/>
      <c r="O55" s="31"/>
    </row>
    <row r="56" spans="1:15" ht="11.25" customHeight="1">
      <c r="A56" s="48"/>
      <c r="B56" s="52"/>
      <c r="C56" s="46"/>
      <c r="D56" s="44"/>
      <c r="E56" s="45"/>
      <c r="F56" s="10">
        <v>653.49</v>
      </c>
      <c r="G56" s="10">
        <v>326.8</v>
      </c>
      <c r="H56" s="11">
        <f t="shared" si="16"/>
        <v>326.69</v>
      </c>
      <c r="I56" s="11">
        <f t="shared" ref="I56:I57" si="18">E56*H56</f>
        <v>0</v>
      </c>
      <c r="J56" s="46"/>
      <c r="K56" s="46"/>
      <c r="L56" s="58">
        <f t="shared" si="17"/>
        <v>0</v>
      </c>
      <c r="M56" s="59"/>
      <c r="N56" s="61"/>
      <c r="O56" s="31"/>
    </row>
    <row r="57" spans="1:15" ht="11.25" customHeight="1">
      <c r="A57" s="48"/>
      <c r="B57" s="53"/>
      <c r="C57" s="47"/>
      <c r="D57" s="44"/>
      <c r="E57" s="45"/>
      <c r="F57" s="10">
        <v>653.49</v>
      </c>
      <c r="G57" s="10">
        <v>535.6</v>
      </c>
      <c r="H57" s="11">
        <f t="shared" si="16"/>
        <v>117.88999999999999</v>
      </c>
      <c r="I57" s="11">
        <f t="shared" si="18"/>
        <v>0</v>
      </c>
      <c r="J57" s="47"/>
      <c r="K57" s="47"/>
      <c r="L57" s="58">
        <f t="shared" si="17"/>
        <v>0</v>
      </c>
      <c r="M57" s="59"/>
      <c r="N57" s="61"/>
      <c r="O57" s="31"/>
    </row>
    <row r="58" spans="1:15" ht="11.25" customHeight="1">
      <c r="A58" s="48"/>
      <c r="B58" s="43" t="s">
        <v>0</v>
      </c>
      <c r="C58" s="44">
        <v>1.95</v>
      </c>
      <c r="D58" s="44">
        <v>172862</v>
      </c>
      <c r="E58" s="45">
        <v>28090.075000000001</v>
      </c>
      <c r="F58" s="10">
        <v>871.03</v>
      </c>
      <c r="G58" s="10">
        <v>371.17</v>
      </c>
      <c r="H58" s="11">
        <f t="shared" si="16"/>
        <v>499.85999999999996</v>
      </c>
      <c r="I58" s="11">
        <f>E58*H58</f>
        <v>14041104.8895</v>
      </c>
      <c r="J58" s="44">
        <v>13961479.93</v>
      </c>
      <c r="K58" s="44">
        <v>27960468.98</v>
      </c>
      <c r="L58" s="58">
        <f>K58-J58</f>
        <v>13998989.050000001</v>
      </c>
      <c r="M58" s="59"/>
      <c r="N58" s="61"/>
      <c r="O58" s="31"/>
    </row>
    <row r="59" spans="1:15" ht="11.25" customHeight="1">
      <c r="A59" s="48"/>
      <c r="B59" s="43"/>
      <c r="C59" s="44"/>
      <c r="D59" s="44"/>
      <c r="E59" s="45"/>
      <c r="F59" s="11">
        <v>800.82</v>
      </c>
      <c r="G59" s="10">
        <v>340.53</v>
      </c>
      <c r="H59" s="11">
        <f t="shared" si="16"/>
        <v>460.29000000000008</v>
      </c>
      <c r="I59" s="11">
        <v>0</v>
      </c>
      <c r="J59" s="44"/>
      <c r="K59" s="44"/>
      <c r="L59" s="58">
        <f t="shared" ref="L59:L69" si="19">K59-J59</f>
        <v>0</v>
      </c>
      <c r="M59" s="59"/>
      <c r="N59" s="61"/>
      <c r="O59" s="31"/>
    </row>
    <row r="60" spans="1:15" ht="11.25" customHeight="1">
      <c r="A60" s="48"/>
      <c r="B60" s="43"/>
      <c r="C60" s="44"/>
      <c r="D60" s="44"/>
      <c r="E60" s="45"/>
      <c r="F60" s="10">
        <v>653.49</v>
      </c>
      <c r="G60" s="10">
        <v>326.8</v>
      </c>
      <c r="H60" s="11">
        <f t="shared" si="16"/>
        <v>326.69</v>
      </c>
      <c r="I60" s="11">
        <f t="shared" ref="I60:I61" si="20">E60*H60</f>
        <v>0</v>
      </c>
      <c r="J60" s="44"/>
      <c r="K60" s="44"/>
      <c r="L60" s="58">
        <f t="shared" si="19"/>
        <v>0</v>
      </c>
      <c r="M60" s="59"/>
      <c r="N60" s="61"/>
      <c r="O60" s="31"/>
    </row>
    <row r="61" spans="1:15" ht="11.25" customHeight="1">
      <c r="A61" s="48"/>
      <c r="B61" s="43"/>
      <c r="C61" s="44"/>
      <c r="D61" s="44"/>
      <c r="E61" s="45"/>
      <c r="F61" s="10">
        <v>653.49</v>
      </c>
      <c r="G61" s="10">
        <v>535.6</v>
      </c>
      <c r="H61" s="11">
        <f t="shared" si="16"/>
        <v>117.88999999999999</v>
      </c>
      <c r="I61" s="11">
        <f t="shared" si="20"/>
        <v>0</v>
      </c>
      <c r="J61" s="44"/>
      <c r="K61" s="44"/>
      <c r="L61" s="58">
        <f t="shared" si="19"/>
        <v>0</v>
      </c>
      <c r="M61" s="59"/>
      <c r="N61" s="61"/>
      <c r="O61" s="31"/>
    </row>
    <row r="62" spans="1:15" ht="11.25" customHeight="1">
      <c r="A62" s="48"/>
      <c r="B62" s="51" t="s">
        <v>2</v>
      </c>
      <c r="C62" s="50">
        <v>2.06</v>
      </c>
      <c r="D62" s="50">
        <v>25517</v>
      </c>
      <c r="E62" s="55">
        <v>4380.4179999999997</v>
      </c>
      <c r="F62" s="10">
        <v>871.03</v>
      </c>
      <c r="G62" s="10">
        <v>371.17</v>
      </c>
      <c r="H62" s="11">
        <f t="shared" si="16"/>
        <v>499.85999999999996</v>
      </c>
      <c r="I62" s="11">
        <f>E62*H62</f>
        <v>2189595.7414799999</v>
      </c>
      <c r="J62" s="50">
        <v>2211756.6800000002</v>
      </c>
      <c r="K62" s="50">
        <v>4763842.8099999996</v>
      </c>
      <c r="L62" s="58">
        <f t="shared" si="19"/>
        <v>2552086.1299999994</v>
      </c>
      <c r="M62" s="59"/>
      <c r="N62" s="61"/>
      <c r="O62" s="31"/>
    </row>
    <row r="63" spans="1:15" ht="11.25" customHeight="1">
      <c r="A63" s="48"/>
      <c r="B63" s="52"/>
      <c r="C63" s="46"/>
      <c r="D63" s="46"/>
      <c r="E63" s="56"/>
      <c r="F63" s="11">
        <v>800.82</v>
      </c>
      <c r="G63" s="10">
        <v>340.53</v>
      </c>
      <c r="H63" s="11">
        <f t="shared" si="16"/>
        <v>460.29000000000008</v>
      </c>
      <c r="I63" s="11">
        <v>0</v>
      </c>
      <c r="J63" s="46"/>
      <c r="K63" s="46"/>
      <c r="L63" s="58">
        <f t="shared" si="19"/>
        <v>0</v>
      </c>
      <c r="M63" s="59"/>
      <c r="N63" s="61"/>
      <c r="O63" s="31"/>
    </row>
    <row r="64" spans="1:15" ht="11.25" customHeight="1">
      <c r="A64" s="48"/>
      <c r="B64" s="52"/>
      <c r="C64" s="46"/>
      <c r="D64" s="46"/>
      <c r="E64" s="56"/>
      <c r="F64" s="10">
        <v>653.49</v>
      </c>
      <c r="G64" s="10">
        <v>326.8</v>
      </c>
      <c r="H64" s="11">
        <f t="shared" si="16"/>
        <v>326.69</v>
      </c>
      <c r="I64" s="11">
        <f t="shared" ref="I64:I65" si="21">E64*H64</f>
        <v>0</v>
      </c>
      <c r="J64" s="46"/>
      <c r="K64" s="46"/>
      <c r="L64" s="58">
        <f t="shared" si="19"/>
        <v>0</v>
      </c>
      <c r="M64" s="59"/>
      <c r="N64" s="61"/>
      <c r="O64" s="31"/>
    </row>
    <row r="65" spans="1:17" ht="11.25" customHeight="1">
      <c r="A65" s="48"/>
      <c r="B65" s="53"/>
      <c r="C65" s="47"/>
      <c r="D65" s="47"/>
      <c r="E65" s="57"/>
      <c r="F65" s="10">
        <v>653.49</v>
      </c>
      <c r="G65" s="10">
        <v>535.6</v>
      </c>
      <c r="H65" s="11">
        <f t="shared" si="16"/>
        <v>117.88999999999999</v>
      </c>
      <c r="I65" s="11">
        <f t="shared" si="21"/>
        <v>0</v>
      </c>
      <c r="J65" s="47"/>
      <c r="K65" s="47"/>
      <c r="L65" s="58">
        <f t="shared" si="19"/>
        <v>0</v>
      </c>
      <c r="M65" s="59"/>
      <c r="N65" s="61"/>
      <c r="O65" s="31"/>
    </row>
    <row r="66" spans="1:17" ht="11.25" customHeight="1">
      <c r="A66" s="48"/>
      <c r="B66" s="43" t="s">
        <v>3</v>
      </c>
      <c r="C66" s="44">
        <v>2.75</v>
      </c>
      <c r="D66" s="44">
        <v>717966</v>
      </c>
      <c r="E66" s="45">
        <v>164533.875</v>
      </c>
      <c r="F66" s="10">
        <v>871.03</v>
      </c>
      <c r="G66" s="10">
        <v>371.17</v>
      </c>
      <c r="H66" s="11">
        <f t="shared" si="16"/>
        <v>499.85999999999996</v>
      </c>
      <c r="I66" s="11">
        <f>E66*H66</f>
        <v>82243902.757499993</v>
      </c>
      <c r="J66" s="44">
        <v>81462572.620000005</v>
      </c>
      <c r="K66" s="44">
        <v>164310070.88999999</v>
      </c>
      <c r="L66" s="58">
        <f t="shared" si="19"/>
        <v>82847498.269999981</v>
      </c>
      <c r="M66" s="59"/>
      <c r="N66" s="61"/>
      <c r="O66" s="31"/>
    </row>
    <row r="67" spans="1:17" ht="11.25" customHeight="1">
      <c r="A67" s="48"/>
      <c r="B67" s="43"/>
      <c r="C67" s="44"/>
      <c r="D67" s="44"/>
      <c r="E67" s="45"/>
      <c r="F67" s="11">
        <v>800.82</v>
      </c>
      <c r="G67" s="10">
        <v>340.53</v>
      </c>
      <c r="H67" s="11">
        <f t="shared" si="16"/>
        <v>460.29000000000008</v>
      </c>
      <c r="I67" s="11">
        <v>0</v>
      </c>
      <c r="J67" s="44"/>
      <c r="K67" s="44"/>
      <c r="L67" s="58">
        <f t="shared" si="19"/>
        <v>0</v>
      </c>
      <c r="M67" s="59"/>
      <c r="N67" s="61"/>
      <c r="O67" s="31"/>
    </row>
    <row r="68" spans="1:17" ht="11.25" customHeight="1">
      <c r="A68" s="48"/>
      <c r="B68" s="43"/>
      <c r="C68" s="44"/>
      <c r="D68" s="44"/>
      <c r="E68" s="45"/>
      <c r="F68" s="10">
        <v>653.49</v>
      </c>
      <c r="G68" s="10">
        <v>326.8</v>
      </c>
      <c r="H68" s="11">
        <f t="shared" si="16"/>
        <v>326.69</v>
      </c>
      <c r="I68" s="11">
        <f t="shared" ref="I68:I119" si="22">E68*H68</f>
        <v>0</v>
      </c>
      <c r="J68" s="44"/>
      <c r="K68" s="44"/>
      <c r="L68" s="58">
        <f t="shared" si="19"/>
        <v>0</v>
      </c>
      <c r="M68" s="59"/>
      <c r="N68" s="61"/>
      <c r="O68" s="31"/>
    </row>
    <row r="69" spans="1:17" ht="11.25" customHeight="1">
      <c r="A69" s="48"/>
      <c r="B69" s="43"/>
      <c r="C69" s="44"/>
      <c r="D69" s="44"/>
      <c r="E69" s="45"/>
      <c r="F69" s="10">
        <v>653.49</v>
      </c>
      <c r="G69" s="10">
        <v>535.6</v>
      </c>
      <c r="H69" s="11">
        <f t="shared" si="16"/>
        <v>117.88999999999999</v>
      </c>
      <c r="I69" s="11">
        <f t="shared" si="22"/>
        <v>0</v>
      </c>
      <c r="J69" s="44"/>
      <c r="K69" s="44"/>
      <c r="L69" s="58">
        <f t="shared" si="19"/>
        <v>0</v>
      </c>
      <c r="M69" s="59"/>
      <c r="N69" s="61"/>
      <c r="O69" s="31"/>
    </row>
    <row r="70" spans="1:17" ht="27.75" customHeight="1">
      <c r="A70" s="49"/>
      <c r="B70" s="21" t="s">
        <v>5</v>
      </c>
      <c r="C70" s="22" t="s">
        <v>6</v>
      </c>
      <c r="D70" s="22">
        <v>0</v>
      </c>
      <c r="E70" s="22">
        <v>0</v>
      </c>
      <c r="F70" s="10">
        <v>653.49</v>
      </c>
      <c r="G70" s="10">
        <v>535.6</v>
      </c>
      <c r="H70" s="11">
        <f>F70-G70</f>
        <v>117.88999999999999</v>
      </c>
      <c r="I70" s="11">
        <f t="shared" si="22"/>
        <v>0</v>
      </c>
      <c r="J70" s="22">
        <v>14052.84</v>
      </c>
      <c r="K70" s="22">
        <v>22024.09</v>
      </c>
      <c r="L70" s="22">
        <f>K70-J70</f>
        <v>7971.25</v>
      </c>
      <c r="M70" s="59"/>
      <c r="N70" s="62"/>
      <c r="O70" s="31"/>
    </row>
    <row r="71" spans="1:17" ht="10.5" customHeight="1">
      <c r="A71" s="54" t="s">
        <v>23</v>
      </c>
      <c r="B71" s="51" t="s">
        <v>1</v>
      </c>
      <c r="C71" s="50">
        <v>1.72</v>
      </c>
      <c r="D71" s="50">
        <f>129095</f>
        <v>129095</v>
      </c>
      <c r="E71" s="50">
        <f>C71*D71/12</f>
        <v>18503.616666666665</v>
      </c>
      <c r="F71" s="10">
        <v>871.03</v>
      </c>
      <c r="G71" s="10">
        <v>371.17</v>
      </c>
      <c r="H71" s="11">
        <f>F71-G71</f>
        <v>499.85999999999996</v>
      </c>
      <c r="I71" s="13">
        <f>E71*H71</f>
        <v>9249217.8269999977</v>
      </c>
      <c r="J71" s="50">
        <v>18688543.760000002</v>
      </c>
      <c r="K71" s="50">
        <v>28763373.260000002</v>
      </c>
      <c r="L71" s="50">
        <f>K71-J71</f>
        <v>10074829.5</v>
      </c>
      <c r="M71" s="32">
        <f>SUM(L71:L87)</f>
        <v>110527592.90000001</v>
      </c>
      <c r="N71" s="64">
        <f>109337973.65</f>
        <v>109337973.65000001</v>
      </c>
      <c r="O71" s="32" t="e">
        <f>O54-M71</f>
        <v>#REF!</v>
      </c>
      <c r="P71" s="63"/>
    </row>
    <row r="72" spans="1:17" ht="11.25" customHeight="1">
      <c r="A72" s="48"/>
      <c r="B72" s="52"/>
      <c r="C72" s="46"/>
      <c r="D72" s="46"/>
      <c r="E72" s="46"/>
      <c r="F72" s="11">
        <v>800.82</v>
      </c>
      <c r="G72" s="10">
        <v>340.53</v>
      </c>
      <c r="H72" s="11">
        <f t="shared" ref="H72:H86" si="23">F72-G72</f>
        <v>460.29000000000008</v>
      </c>
      <c r="I72" s="13">
        <v>0</v>
      </c>
      <c r="J72" s="46"/>
      <c r="K72" s="46"/>
      <c r="L72" s="46"/>
      <c r="M72" s="33"/>
      <c r="N72" s="65"/>
      <c r="O72" s="33"/>
      <c r="P72" s="63"/>
    </row>
    <row r="73" spans="1:17" ht="11.25" customHeight="1">
      <c r="A73" s="48"/>
      <c r="B73" s="52"/>
      <c r="C73" s="46"/>
      <c r="D73" s="46"/>
      <c r="E73" s="46"/>
      <c r="F73" s="10">
        <v>653.49</v>
      </c>
      <c r="G73" s="10">
        <v>326.8</v>
      </c>
      <c r="H73" s="11">
        <f t="shared" si="23"/>
        <v>326.69</v>
      </c>
      <c r="I73" s="13">
        <f t="shared" ref="I73:I74" si="24">E73*H73</f>
        <v>0</v>
      </c>
      <c r="J73" s="46"/>
      <c r="K73" s="46"/>
      <c r="L73" s="46"/>
      <c r="M73" s="33"/>
      <c r="N73" s="65"/>
      <c r="O73" s="33"/>
      <c r="P73" s="63"/>
    </row>
    <row r="74" spans="1:17" ht="8.25" customHeight="1">
      <c r="A74" s="48"/>
      <c r="B74" s="53"/>
      <c r="C74" s="47"/>
      <c r="D74" s="47"/>
      <c r="E74" s="47"/>
      <c r="F74" s="10">
        <v>653.49</v>
      </c>
      <c r="G74" s="10">
        <v>535.6</v>
      </c>
      <c r="H74" s="11">
        <f t="shared" si="23"/>
        <v>117.88999999999999</v>
      </c>
      <c r="I74" s="13">
        <f t="shared" si="24"/>
        <v>0</v>
      </c>
      <c r="J74" s="47"/>
      <c r="K74" s="47"/>
      <c r="L74" s="47"/>
      <c r="M74" s="33"/>
      <c r="N74" s="65"/>
      <c r="O74" s="33"/>
      <c r="P74" s="63"/>
    </row>
    <row r="75" spans="1:17" ht="8.25" customHeight="1">
      <c r="A75" s="48"/>
      <c r="B75" s="51" t="s">
        <v>0</v>
      </c>
      <c r="C75" s="50">
        <v>1.95</v>
      </c>
      <c r="D75" s="50">
        <f>174499</f>
        <v>174499</v>
      </c>
      <c r="E75" s="50">
        <f>C75*D75/12</f>
        <v>28356.087499999998</v>
      </c>
      <c r="F75" s="10">
        <v>871.03</v>
      </c>
      <c r="G75" s="10">
        <v>371.17</v>
      </c>
      <c r="H75" s="11">
        <f t="shared" si="23"/>
        <v>499.85999999999996</v>
      </c>
      <c r="I75" s="13">
        <f>E75*H75</f>
        <v>14174073.897749998</v>
      </c>
      <c r="J75" s="50">
        <v>27960468.98</v>
      </c>
      <c r="K75" s="50">
        <v>43499651.060000002</v>
      </c>
      <c r="L75" s="50">
        <f t="shared" ref="L75" si="25">K75-J75</f>
        <v>15539182.080000002</v>
      </c>
      <c r="M75" s="33"/>
      <c r="N75" s="65"/>
      <c r="O75" s="33"/>
      <c r="P75" s="63"/>
    </row>
    <row r="76" spans="1:17" ht="8.25" customHeight="1">
      <c r="A76" s="48"/>
      <c r="B76" s="52"/>
      <c r="C76" s="46"/>
      <c r="D76" s="46"/>
      <c r="E76" s="46"/>
      <c r="F76" s="11">
        <v>800.82</v>
      </c>
      <c r="G76" s="10">
        <v>340.53</v>
      </c>
      <c r="H76" s="11">
        <f t="shared" si="23"/>
        <v>460.29000000000008</v>
      </c>
      <c r="I76" s="13">
        <v>0</v>
      </c>
      <c r="J76" s="46"/>
      <c r="K76" s="46"/>
      <c r="L76" s="46"/>
      <c r="M76" s="33"/>
      <c r="N76" s="65"/>
      <c r="O76" s="33"/>
      <c r="P76" s="63"/>
    </row>
    <row r="77" spans="1:17" ht="8.25" customHeight="1">
      <c r="A77" s="48"/>
      <c r="B77" s="52"/>
      <c r="C77" s="46"/>
      <c r="D77" s="46"/>
      <c r="E77" s="46"/>
      <c r="F77" s="10">
        <v>653.49</v>
      </c>
      <c r="G77" s="10">
        <v>326.8</v>
      </c>
      <c r="H77" s="11">
        <f t="shared" si="23"/>
        <v>326.69</v>
      </c>
      <c r="I77" s="13">
        <f t="shared" ref="I77:I78" si="26">E77*H77</f>
        <v>0</v>
      </c>
      <c r="J77" s="46"/>
      <c r="K77" s="46"/>
      <c r="L77" s="46"/>
      <c r="M77" s="33"/>
      <c r="N77" s="65"/>
      <c r="O77" s="33"/>
      <c r="P77" s="63"/>
    </row>
    <row r="78" spans="1:17" ht="30.75">
      <c r="A78" s="48"/>
      <c r="B78" s="53"/>
      <c r="C78" s="47"/>
      <c r="D78" s="47"/>
      <c r="E78" s="47"/>
      <c r="F78" s="10">
        <v>653.49</v>
      </c>
      <c r="G78" s="10">
        <v>535.6</v>
      </c>
      <c r="H78" s="11">
        <f t="shared" si="23"/>
        <v>117.88999999999999</v>
      </c>
      <c r="I78" s="13">
        <f t="shared" si="26"/>
        <v>0</v>
      </c>
      <c r="J78" s="47"/>
      <c r="K78" s="47"/>
      <c r="L78" s="47"/>
      <c r="M78" s="33"/>
      <c r="N78" s="65"/>
      <c r="O78" s="33"/>
      <c r="P78" s="63"/>
      <c r="Q78" s="14"/>
    </row>
    <row r="79" spans="1:17" ht="9.75" customHeight="1">
      <c r="A79" s="48"/>
      <c r="B79" s="51" t="s">
        <v>2</v>
      </c>
      <c r="C79" s="50">
        <v>2.06</v>
      </c>
      <c r="D79" s="50">
        <f>25607</f>
        <v>25607</v>
      </c>
      <c r="E79" s="50">
        <f>C79*D79/12</f>
        <v>4395.8683333333329</v>
      </c>
      <c r="F79" s="10">
        <v>871.03</v>
      </c>
      <c r="G79" s="10">
        <v>371.17</v>
      </c>
      <c r="H79" s="11">
        <f t="shared" si="23"/>
        <v>499.85999999999996</v>
      </c>
      <c r="I79" s="13">
        <f>E79*H79</f>
        <v>2197318.7450999995</v>
      </c>
      <c r="J79" s="50">
        <v>4763842.8099999996</v>
      </c>
      <c r="K79" s="50">
        <v>6946782.4299999997</v>
      </c>
      <c r="L79" s="50">
        <f t="shared" ref="L79" si="27">K79-J79</f>
        <v>2182939.62</v>
      </c>
      <c r="M79" s="33"/>
      <c r="N79" s="65"/>
      <c r="O79" s="33"/>
      <c r="P79" s="63"/>
    </row>
    <row r="80" spans="1:17" ht="11.25" customHeight="1">
      <c r="A80" s="48"/>
      <c r="B80" s="52"/>
      <c r="C80" s="46"/>
      <c r="D80" s="46"/>
      <c r="E80" s="46"/>
      <c r="F80" s="11">
        <v>800.82</v>
      </c>
      <c r="G80" s="10">
        <v>340.53</v>
      </c>
      <c r="H80" s="11">
        <f t="shared" si="23"/>
        <v>460.29000000000008</v>
      </c>
      <c r="I80" s="13">
        <v>0</v>
      </c>
      <c r="J80" s="46"/>
      <c r="K80" s="46"/>
      <c r="L80" s="46"/>
      <c r="M80" s="33"/>
      <c r="N80" s="65"/>
      <c r="O80" s="33"/>
      <c r="P80" s="63"/>
    </row>
    <row r="81" spans="1:16" ht="11.25" customHeight="1">
      <c r="A81" s="48"/>
      <c r="B81" s="52"/>
      <c r="C81" s="46"/>
      <c r="D81" s="46"/>
      <c r="E81" s="46"/>
      <c r="F81" s="10">
        <v>653.49</v>
      </c>
      <c r="G81" s="10">
        <v>326.8</v>
      </c>
      <c r="H81" s="11">
        <f t="shared" si="23"/>
        <v>326.69</v>
      </c>
      <c r="I81" s="13">
        <f t="shared" ref="I81:I82" si="28">E81*H81</f>
        <v>0</v>
      </c>
      <c r="J81" s="46"/>
      <c r="K81" s="46"/>
      <c r="L81" s="46"/>
      <c r="M81" s="33"/>
      <c r="N81" s="65"/>
      <c r="O81" s="33"/>
      <c r="P81" s="63"/>
    </row>
    <row r="82" spans="1:16" ht="11.25" customHeight="1">
      <c r="A82" s="48"/>
      <c r="B82" s="53"/>
      <c r="C82" s="47"/>
      <c r="D82" s="47"/>
      <c r="E82" s="47"/>
      <c r="F82" s="10">
        <v>653.49</v>
      </c>
      <c r="G82" s="10">
        <v>535.6</v>
      </c>
      <c r="H82" s="11">
        <f t="shared" si="23"/>
        <v>117.88999999999999</v>
      </c>
      <c r="I82" s="13">
        <f t="shared" si="28"/>
        <v>0</v>
      </c>
      <c r="J82" s="47"/>
      <c r="K82" s="47"/>
      <c r="L82" s="47"/>
      <c r="M82" s="33"/>
      <c r="N82" s="65"/>
      <c r="O82" s="33"/>
      <c r="P82" s="63"/>
    </row>
    <row r="83" spans="1:16" ht="9" customHeight="1">
      <c r="A83" s="48"/>
      <c r="B83" s="51" t="s">
        <v>3</v>
      </c>
      <c r="C83" s="50">
        <v>2.75</v>
      </c>
      <c r="D83" s="50">
        <f>717576</f>
        <v>717576</v>
      </c>
      <c r="E83" s="50">
        <f>C83*D83/12</f>
        <v>164444.5</v>
      </c>
      <c r="F83" s="10">
        <v>871.03</v>
      </c>
      <c r="G83" s="10">
        <v>371.17</v>
      </c>
      <c r="H83" s="11">
        <f t="shared" si="23"/>
        <v>499.85999999999996</v>
      </c>
      <c r="I83" s="13">
        <f>E83*H83</f>
        <v>82199227.769999996</v>
      </c>
      <c r="J83" s="50">
        <v>164310070.88999999</v>
      </c>
      <c r="K83" s="50">
        <v>246418050.59999999</v>
      </c>
      <c r="L83" s="50">
        <f t="shared" ref="L83" si="29">K83-J83</f>
        <v>82107979.710000008</v>
      </c>
      <c r="M83" s="33"/>
      <c r="N83" s="65"/>
      <c r="O83" s="33"/>
      <c r="P83" s="63"/>
    </row>
    <row r="84" spans="1:16" ht="11.25" customHeight="1">
      <c r="A84" s="48"/>
      <c r="B84" s="52"/>
      <c r="C84" s="46"/>
      <c r="D84" s="46"/>
      <c r="E84" s="46"/>
      <c r="F84" s="11">
        <v>800.82</v>
      </c>
      <c r="G84" s="10">
        <v>340.53</v>
      </c>
      <c r="H84" s="11">
        <f t="shared" si="23"/>
        <v>460.29000000000008</v>
      </c>
      <c r="I84" s="13">
        <v>0</v>
      </c>
      <c r="J84" s="46"/>
      <c r="K84" s="46"/>
      <c r="L84" s="46"/>
      <c r="M84" s="33"/>
      <c r="N84" s="65"/>
      <c r="O84" s="33"/>
      <c r="P84" s="63"/>
    </row>
    <row r="85" spans="1:16" ht="11.25" customHeight="1">
      <c r="A85" s="48"/>
      <c r="B85" s="52"/>
      <c r="C85" s="46"/>
      <c r="D85" s="46"/>
      <c r="E85" s="46"/>
      <c r="F85" s="10">
        <v>653.49</v>
      </c>
      <c r="G85" s="10">
        <v>326.8</v>
      </c>
      <c r="H85" s="11">
        <f t="shared" si="23"/>
        <v>326.69</v>
      </c>
      <c r="I85" s="13">
        <f t="shared" ref="I85:I87" si="30">E85*H85</f>
        <v>0</v>
      </c>
      <c r="J85" s="46"/>
      <c r="K85" s="46"/>
      <c r="L85" s="46"/>
      <c r="M85" s="33"/>
      <c r="N85" s="65"/>
      <c r="O85" s="33"/>
      <c r="P85" s="63"/>
    </row>
    <row r="86" spans="1:16" ht="10.5" customHeight="1">
      <c r="A86" s="48"/>
      <c r="B86" s="53"/>
      <c r="C86" s="47"/>
      <c r="D86" s="47"/>
      <c r="E86" s="47"/>
      <c r="F86" s="10">
        <v>653.49</v>
      </c>
      <c r="G86" s="10">
        <v>535.6</v>
      </c>
      <c r="H86" s="11">
        <f t="shared" si="23"/>
        <v>117.88999999999999</v>
      </c>
      <c r="I86" s="13">
        <f t="shared" si="30"/>
        <v>0</v>
      </c>
      <c r="J86" s="47"/>
      <c r="K86" s="47"/>
      <c r="L86" s="47"/>
      <c r="M86" s="33"/>
      <c r="N86" s="65"/>
      <c r="O86" s="33"/>
      <c r="P86" s="63"/>
    </row>
    <row r="87" spans="1:16" ht="28.5" customHeight="1">
      <c r="A87" s="49"/>
      <c r="B87" s="21" t="s">
        <v>5</v>
      </c>
      <c r="C87" s="23" t="s">
        <v>6</v>
      </c>
      <c r="D87" s="23"/>
      <c r="E87" s="23"/>
      <c r="F87" s="10">
        <v>653.49</v>
      </c>
      <c r="G87" s="10">
        <v>535.6</v>
      </c>
      <c r="H87" s="11">
        <f>F87-G87</f>
        <v>117.88999999999999</v>
      </c>
      <c r="I87" s="13">
        <f t="shared" si="30"/>
        <v>0</v>
      </c>
      <c r="J87" s="22">
        <v>22024.09</v>
      </c>
      <c r="K87" s="22">
        <v>644686.07999999996</v>
      </c>
      <c r="L87" s="22">
        <f>K87-J87</f>
        <v>622661.99</v>
      </c>
      <c r="M87" s="34"/>
      <c r="N87" s="66"/>
      <c r="O87" s="34"/>
      <c r="P87" s="63"/>
    </row>
    <row r="88" spans="1:16" ht="18.75" customHeight="1">
      <c r="A88" s="48" t="s">
        <v>31</v>
      </c>
      <c r="B88" s="7" t="s">
        <v>1</v>
      </c>
      <c r="C88" s="22">
        <v>1.72</v>
      </c>
      <c r="D88" s="22">
        <f>129982*0.9904</f>
        <v>128734.1728</v>
      </c>
      <c r="E88" s="22">
        <f>C88*D88/12</f>
        <v>18451.898101333332</v>
      </c>
      <c r="F88" s="10">
        <v>871.03</v>
      </c>
      <c r="G88" s="10">
        <v>371.17</v>
      </c>
      <c r="H88" s="11">
        <f>F88-G88</f>
        <v>499.85999999999996</v>
      </c>
      <c r="I88" s="11">
        <f t="shared" si="22"/>
        <v>9223365.7849324793</v>
      </c>
      <c r="J88" s="30" t="s">
        <v>26</v>
      </c>
      <c r="K88" s="30"/>
      <c r="L88" s="30"/>
      <c r="M88" s="31">
        <f>SUM(I88:I91)</f>
        <v>109337973.65287918</v>
      </c>
      <c r="N88" s="46"/>
      <c r="O88" s="33" t="e">
        <f>O71-M88</f>
        <v>#REF!</v>
      </c>
    </row>
    <row r="89" spans="1:16" ht="24.75">
      <c r="A89" s="48"/>
      <c r="B89" s="7" t="s">
        <v>0</v>
      </c>
      <c r="C89" s="22">
        <v>1.95</v>
      </c>
      <c r="D89" s="22">
        <f>179821*0.9904</f>
        <v>178094.71839999998</v>
      </c>
      <c r="E89" s="22">
        <f t="shared" ref="E89:E91" si="31">C89*D89/12</f>
        <v>28940.391739999995</v>
      </c>
      <c r="F89" s="10">
        <v>871.03</v>
      </c>
      <c r="G89" s="10">
        <v>371.17</v>
      </c>
      <c r="H89" s="11">
        <f t="shared" ref="H89:H91" si="32">F89-G89</f>
        <v>499.85999999999996</v>
      </c>
      <c r="I89" s="11">
        <f t="shared" si="22"/>
        <v>14466144.215156397</v>
      </c>
      <c r="J89" s="30"/>
      <c r="K89" s="30"/>
      <c r="L89" s="30"/>
      <c r="M89" s="31"/>
      <c r="N89" s="46"/>
      <c r="O89" s="33"/>
    </row>
    <row r="90" spans="1:16" ht="16.5">
      <c r="A90" s="48"/>
      <c r="B90" s="7" t="s">
        <v>2</v>
      </c>
      <c r="C90" s="22">
        <v>2.06</v>
      </c>
      <c r="D90" s="22">
        <f>20106*0.9904</f>
        <v>19912.982399999997</v>
      </c>
      <c r="E90" s="22">
        <f t="shared" si="31"/>
        <v>3418.3953119999992</v>
      </c>
      <c r="F90" s="10">
        <v>871.03</v>
      </c>
      <c r="G90" s="10">
        <v>371.17</v>
      </c>
      <c r="H90" s="11">
        <f t="shared" si="32"/>
        <v>499.85999999999996</v>
      </c>
      <c r="I90" s="11">
        <f t="shared" si="22"/>
        <v>1708719.0806563194</v>
      </c>
      <c r="J90" s="30"/>
      <c r="K90" s="30"/>
      <c r="L90" s="30"/>
      <c r="M90" s="31"/>
      <c r="N90" s="46"/>
      <c r="O90" s="33"/>
    </row>
    <row r="91" spans="1:16" ht="16.5">
      <c r="A91" s="49"/>
      <c r="B91" s="7" t="s">
        <v>3</v>
      </c>
      <c r="C91" s="22">
        <v>2.75</v>
      </c>
      <c r="D91" s="22">
        <f>739873*0.9904</f>
        <v>732770.21919999993</v>
      </c>
      <c r="E91" s="22">
        <f t="shared" si="31"/>
        <v>167926.50856666666</v>
      </c>
      <c r="F91" s="10">
        <v>871.03</v>
      </c>
      <c r="G91" s="10">
        <v>371.17</v>
      </c>
      <c r="H91" s="11">
        <f t="shared" si="32"/>
        <v>499.85999999999996</v>
      </c>
      <c r="I91" s="11">
        <f t="shared" si="22"/>
        <v>83939744.572133988</v>
      </c>
      <c r="J91" s="30"/>
      <c r="K91" s="30"/>
      <c r="L91" s="30"/>
      <c r="M91" s="31"/>
      <c r="N91" s="47"/>
      <c r="O91" s="34"/>
    </row>
    <row r="92" spans="1:16" ht="20.25" customHeight="1">
      <c r="A92" s="29" t="s">
        <v>32</v>
      </c>
      <c r="B92" s="7" t="s">
        <v>1</v>
      </c>
      <c r="C92" s="22">
        <v>1.72</v>
      </c>
      <c r="D92" s="22">
        <f>129982*0.9904</f>
        <v>128734.1728</v>
      </c>
      <c r="E92" s="22">
        <f>C92*D92/12</f>
        <v>18451.898101333332</v>
      </c>
      <c r="F92" s="10">
        <v>871.03</v>
      </c>
      <c r="G92" s="10">
        <v>371.17</v>
      </c>
      <c r="H92" s="11">
        <f>F92-G92</f>
        <v>499.85999999999996</v>
      </c>
      <c r="I92" s="11">
        <f t="shared" si="22"/>
        <v>9223365.7849324793</v>
      </c>
      <c r="J92" s="30"/>
      <c r="K92" s="30"/>
      <c r="L92" s="30"/>
      <c r="M92" s="31">
        <f>SUM(I92:I95)</f>
        <v>109337973.65287918</v>
      </c>
      <c r="N92" s="31"/>
      <c r="O92" s="31" t="e">
        <f>O88-M92</f>
        <v>#REF!</v>
      </c>
    </row>
    <row r="93" spans="1:16" ht="24.75">
      <c r="A93" s="29"/>
      <c r="B93" s="7" t="s">
        <v>0</v>
      </c>
      <c r="C93" s="22">
        <v>1.95</v>
      </c>
      <c r="D93" s="22">
        <f>179821*0.9904</f>
        <v>178094.71839999998</v>
      </c>
      <c r="E93" s="22">
        <f t="shared" ref="E93:E95" si="33">C93*D93/12</f>
        <v>28940.391739999995</v>
      </c>
      <c r="F93" s="10">
        <v>871.03</v>
      </c>
      <c r="G93" s="10">
        <v>371.17</v>
      </c>
      <c r="H93" s="11">
        <f t="shared" ref="H93:H95" si="34">F93-G93</f>
        <v>499.85999999999996</v>
      </c>
      <c r="I93" s="11">
        <f t="shared" si="22"/>
        <v>14466144.215156397</v>
      </c>
      <c r="J93" s="30"/>
      <c r="K93" s="30"/>
      <c r="L93" s="30"/>
      <c r="M93" s="31"/>
      <c r="N93" s="31"/>
      <c r="O93" s="31"/>
    </row>
    <row r="94" spans="1:16" ht="16.5">
      <c r="A94" s="29"/>
      <c r="B94" s="7" t="s">
        <v>2</v>
      </c>
      <c r="C94" s="22">
        <v>2.06</v>
      </c>
      <c r="D94" s="22">
        <f>20106*0.9904</f>
        <v>19912.982399999997</v>
      </c>
      <c r="E94" s="22">
        <f t="shared" si="33"/>
        <v>3418.3953119999992</v>
      </c>
      <c r="F94" s="10">
        <v>871.03</v>
      </c>
      <c r="G94" s="10">
        <v>371.17</v>
      </c>
      <c r="H94" s="11">
        <f t="shared" si="34"/>
        <v>499.85999999999996</v>
      </c>
      <c r="I94" s="11">
        <f t="shared" si="22"/>
        <v>1708719.0806563194</v>
      </c>
      <c r="J94" s="30"/>
      <c r="K94" s="30"/>
      <c r="L94" s="30"/>
      <c r="M94" s="31"/>
      <c r="N94" s="31"/>
      <c r="O94" s="31"/>
    </row>
    <row r="95" spans="1:16" ht="16.5">
      <c r="A95" s="29"/>
      <c r="B95" s="7" t="s">
        <v>3</v>
      </c>
      <c r="C95" s="22">
        <v>2.75</v>
      </c>
      <c r="D95" s="22">
        <f>739873*0.9904</f>
        <v>732770.21919999993</v>
      </c>
      <c r="E95" s="22">
        <f t="shared" si="33"/>
        <v>167926.50856666666</v>
      </c>
      <c r="F95" s="24">
        <v>871.03</v>
      </c>
      <c r="G95" s="24">
        <v>371.17</v>
      </c>
      <c r="H95" s="22">
        <f t="shared" si="34"/>
        <v>499.85999999999996</v>
      </c>
      <c r="I95" s="22">
        <f t="shared" si="22"/>
        <v>83939744.572133988</v>
      </c>
      <c r="J95" s="30"/>
      <c r="K95" s="30"/>
      <c r="L95" s="30"/>
      <c r="M95" s="31"/>
      <c r="N95" s="31"/>
      <c r="O95" s="31"/>
    </row>
    <row r="96" spans="1:16" ht="20.25" customHeight="1">
      <c r="A96" s="29" t="s">
        <v>33</v>
      </c>
      <c r="B96" s="7" t="s">
        <v>1</v>
      </c>
      <c r="C96" s="22">
        <v>1.72</v>
      </c>
      <c r="D96" s="22">
        <f>129982*0.9904</f>
        <v>128734.1728</v>
      </c>
      <c r="E96" s="22">
        <f>C96*D96/12</f>
        <v>18451.898101333332</v>
      </c>
      <c r="F96" s="24">
        <v>871.03</v>
      </c>
      <c r="G96" s="24">
        <v>371.17</v>
      </c>
      <c r="H96" s="22">
        <f>F96-G96</f>
        <v>499.85999999999996</v>
      </c>
      <c r="I96" s="22">
        <f t="shared" si="22"/>
        <v>9223365.7849324793</v>
      </c>
      <c r="J96" s="30"/>
      <c r="K96" s="30"/>
      <c r="L96" s="30"/>
      <c r="M96" s="31">
        <f>SUM(I96:I99)</f>
        <v>109337973.65287918</v>
      </c>
      <c r="N96" s="31"/>
      <c r="O96" s="31" t="e">
        <f>O92-M96</f>
        <v>#REF!</v>
      </c>
    </row>
    <row r="97" spans="1:15" ht="24.75">
      <c r="A97" s="29"/>
      <c r="B97" s="7" t="s">
        <v>0</v>
      </c>
      <c r="C97" s="22">
        <v>1.95</v>
      </c>
      <c r="D97" s="22">
        <f>179821*0.9904</f>
        <v>178094.71839999998</v>
      </c>
      <c r="E97" s="22">
        <f t="shared" ref="E97:E99" si="35">C97*D97/12</f>
        <v>28940.391739999995</v>
      </c>
      <c r="F97" s="24">
        <v>871.03</v>
      </c>
      <c r="G97" s="24">
        <v>371.17</v>
      </c>
      <c r="H97" s="22">
        <f t="shared" ref="H97:H99" si="36">F97-G97</f>
        <v>499.85999999999996</v>
      </c>
      <c r="I97" s="22">
        <f t="shared" si="22"/>
        <v>14466144.215156397</v>
      </c>
      <c r="J97" s="30"/>
      <c r="K97" s="30"/>
      <c r="L97" s="30"/>
      <c r="M97" s="31"/>
      <c r="N97" s="31"/>
      <c r="O97" s="31"/>
    </row>
    <row r="98" spans="1:15" ht="16.5">
      <c r="A98" s="29"/>
      <c r="B98" s="7" t="s">
        <v>2</v>
      </c>
      <c r="C98" s="22">
        <v>2.06</v>
      </c>
      <c r="D98" s="22">
        <f>20106*0.9904</f>
        <v>19912.982399999997</v>
      </c>
      <c r="E98" s="22">
        <f t="shared" si="35"/>
        <v>3418.3953119999992</v>
      </c>
      <c r="F98" s="24">
        <v>871.03</v>
      </c>
      <c r="G98" s="24">
        <v>371.17</v>
      </c>
      <c r="H98" s="22">
        <f t="shared" si="36"/>
        <v>499.85999999999996</v>
      </c>
      <c r="I98" s="22">
        <f t="shared" si="22"/>
        <v>1708719.0806563194</v>
      </c>
      <c r="J98" s="30"/>
      <c r="K98" s="30"/>
      <c r="L98" s="30"/>
      <c r="M98" s="31"/>
      <c r="N98" s="31"/>
      <c r="O98" s="31"/>
    </row>
    <row r="99" spans="1:15" ht="16.5">
      <c r="A99" s="29"/>
      <c r="B99" s="7" t="s">
        <v>3</v>
      </c>
      <c r="C99" s="22">
        <v>2.75</v>
      </c>
      <c r="D99" s="22">
        <f>739873*0.9904</f>
        <v>732770.21919999993</v>
      </c>
      <c r="E99" s="22">
        <f t="shared" si="35"/>
        <v>167926.50856666666</v>
      </c>
      <c r="F99" s="24">
        <v>871.03</v>
      </c>
      <c r="G99" s="24">
        <v>371.17</v>
      </c>
      <c r="H99" s="22">
        <f t="shared" si="36"/>
        <v>499.85999999999996</v>
      </c>
      <c r="I99" s="22">
        <f t="shared" si="22"/>
        <v>83939744.572133988</v>
      </c>
      <c r="J99" s="30"/>
      <c r="K99" s="30"/>
      <c r="L99" s="30"/>
      <c r="M99" s="31"/>
      <c r="N99" s="31"/>
      <c r="O99" s="31"/>
    </row>
    <row r="100" spans="1:15" ht="24.75">
      <c r="A100" s="29" t="s">
        <v>34</v>
      </c>
      <c r="B100" s="7" t="s">
        <v>1</v>
      </c>
      <c r="C100" s="22">
        <v>1.72</v>
      </c>
      <c r="D100" s="22">
        <f>129982*0.9904</f>
        <v>128734.1728</v>
      </c>
      <c r="E100" s="22">
        <f>C100*D100/12</f>
        <v>18451.898101333332</v>
      </c>
      <c r="F100" s="24">
        <v>871.03</v>
      </c>
      <c r="G100" s="24">
        <v>371.17</v>
      </c>
      <c r="H100" s="22">
        <f>F100-G100</f>
        <v>499.85999999999996</v>
      </c>
      <c r="I100" s="22">
        <f t="shared" si="22"/>
        <v>9223365.7849324793</v>
      </c>
      <c r="J100" s="30"/>
      <c r="K100" s="30"/>
      <c r="L100" s="30"/>
      <c r="M100" s="31">
        <f>SUM(I100:I103)</f>
        <v>109337973.65287918</v>
      </c>
      <c r="N100" s="32"/>
      <c r="O100" s="31" t="e">
        <f>O96-M100</f>
        <v>#REF!</v>
      </c>
    </row>
    <row r="101" spans="1:15" ht="19.5" customHeight="1">
      <c r="A101" s="29"/>
      <c r="B101" s="7" t="s">
        <v>0</v>
      </c>
      <c r="C101" s="22">
        <v>1.95</v>
      </c>
      <c r="D101" s="22">
        <f>179821*0.9904</f>
        <v>178094.71839999998</v>
      </c>
      <c r="E101" s="22">
        <f t="shared" ref="E101:E103" si="37">C101*D101/12</f>
        <v>28940.391739999995</v>
      </c>
      <c r="F101" s="24">
        <v>871.03</v>
      </c>
      <c r="G101" s="24">
        <v>371.17</v>
      </c>
      <c r="H101" s="22">
        <f t="shared" ref="H101:H103" si="38">F101-G101</f>
        <v>499.85999999999996</v>
      </c>
      <c r="I101" s="22">
        <f t="shared" si="22"/>
        <v>14466144.215156397</v>
      </c>
      <c r="J101" s="30"/>
      <c r="K101" s="30"/>
      <c r="L101" s="30"/>
      <c r="M101" s="31"/>
      <c r="N101" s="33"/>
      <c r="O101" s="31"/>
    </row>
    <row r="102" spans="1:15" ht="19.5" customHeight="1">
      <c r="A102" s="29"/>
      <c r="B102" s="7" t="s">
        <v>2</v>
      </c>
      <c r="C102" s="22">
        <v>2.06</v>
      </c>
      <c r="D102" s="22">
        <f>20106*0.9904</f>
        <v>19912.982399999997</v>
      </c>
      <c r="E102" s="22">
        <f t="shared" si="37"/>
        <v>3418.3953119999992</v>
      </c>
      <c r="F102" s="24">
        <v>871.03</v>
      </c>
      <c r="G102" s="24">
        <v>371.17</v>
      </c>
      <c r="H102" s="22">
        <f t="shared" si="38"/>
        <v>499.85999999999996</v>
      </c>
      <c r="I102" s="22">
        <f t="shared" si="22"/>
        <v>1708719.0806563194</v>
      </c>
      <c r="J102" s="30"/>
      <c r="K102" s="30"/>
      <c r="L102" s="30"/>
      <c r="M102" s="31"/>
      <c r="N102" s="33"/>
      <c r="O102" s="31"/>
    </row>
    <row r="103" spans="1:15" ht="16.5">
      <c r="A103" s="29"/>
      <c r="B103" s="7" t="s">
        <v>3</v>
      </c>
      <c r="C103" s="22">
        <v>2.75</v>
      </c>
      <c r="D103" s="22">
        <f>739873*0.9904</f>
        <v>732770.21919999993</v>
      </c>
      <c r="E103" s="22">
        <f t="shared" si="37"/>
        <v>167926.50856666666</v>
      </c>
      <c r="F103" s="24">
        <v>871.03</v>
      </c>
      <c r="G103" s="24">
        <v>371.17</v>
      </c>
      <c r="H103" s="22">
        <f t="shared" si="38"/>
        <v>499.85999999999996</v>
      </c>
      <c r="I103" s="22">
        <f t="shared" si="22"/>
        <v>83939744.572133988</v>
      </c>
      <c r="J103" s="30"/>
      <c r="K103" s="30"/>
      <c r="L103" s="30"/>
      <c r="M103" s="31"/>
      <c r="N103" s="34"/>
      <c r="O103" s="31"/>
    </row>
    <row r="104" spans="1:15" ht="19.5" customHeight="1">
      <c r="A104" s="29" t="s">
        <v>35</v>
      </c>
      <c r="B104" s="7" t="s">
        <v>1</v>
      </c>
      <c r="C104" s="22">
        <v>1.72</v>
      </c>
      <c r="D104" s="22">
        <f>129982*0.9904</f>
        <v>128734.1728</v>
      </c>
      <c r="E104" s="22">
        <f>C104*D104/12</f>
        <v>18451.898101333332</v>
      </c>
      <c r="F104" s="24">
        <v>871.03</v>
      </c>
      <c r="G104" s="24">
        <v>371.17</v>
      </c>
      <c r="H104" s="22">
        <f>F104-G104</f>
        <v>499.85999999999996</v>
      </c>
      <c r="I104" s="22">
        <f t="shared" si="22"/>
        <v>9223365.7849324793</v>
      </c>
      <c r="J104" s="30"/>
      <c r="K104" s="30"/>
      <c r="L104" s="30"/>
      <c r="M104" s="31">
        <f>SUM(I104:I107)</f>
        <v>109337973.65287918</v>
      </c>
      <c r="N104" s="32"/>
      <c r="O104" s="31" t="e">
        <f>O100-M104</f>
        <v>#REF!</v>
      </c>
    </row>
    <row r="105" spans="1:15" ht="24.75">
      <c r="A105" s="29"/>
      <c r="B105" s="7" t="s">
        <v>0</v>
      </c>
      <c r="C105" s="22">
        <v>1.95</v>
      </c>
      <c r="D105" s="22">
        <f>179821*0.9904</f>
        <v>178094.71839999998</v>
      </c>
      <c r="E105" s="22">
        <f t="shared" ref="E105:E107" si="39">C105*D105/12</f>
        <v>28940.391739999995</v>
      </c>
      <c r="F105" s="24">
        <v>871.03</v>
      </c>
      <c r="G105" s="24">
        <v>371.17</v>
      </c>
      <c r="H105" s="22">
        <f t="shared" ref="H105:H107" si="40">F105-G105</f>
        <v>499.85999999999996</v>
      </c>
      <c r="I105" s="22">
        <f t="shared" si="22"/>
        <v>14466144.215156397</v>
      </c>
      <c r="J105" s="30"/>
      <c r="K105" s="30"/>
      <c r="L105" s="30"/>
      <c r="M105" s="31"/>
      <c r="N105" s="33"/>
      <c r="O105" s="31"/>
    </row>
    <row r="106" spans="1:15" ht="16.5">
      <c r="A106" s="29"/>
      <c r="B106" s="7" t="s">
        <v>2</v>
      </c>
      <c r="C106" s="22">
        <v>2.06</v>
      </c>
      <c r="D106" s="22">
        <f>20106*0.9904</f>
        <v>19912.982399999997</v>
      </c>
      <c r="E106" s="22">
        <f t="shared" si="39"/>
        <v>3418.3953119999992</v>
      </c>
      <c r="F106" s="24">
        <v>871.03</v>
      </c>
      <c r="G106" s="24">
        <v>371.17</v>
      </c>
      <c r="H106" s="22">
        <f t="shared" si="40"/>
        <v>499.85999999999996</v>
      </c>
      <c r="I106" s="22">
        <f t="shared" si="22"/>
        <v>1708719.0806563194</v>
      </c>
      <c r="J106" s="30"/>
      <c r="K106" s="30"/>
      <c r="L106" s="30"/>
      <c r="M106" s="31"/>
      <c r="N106" s="33"/>
      <c r="O106" s="31"/>
    </row>
    <row r="107" spans="1:15" ht="16.5">
      <c r="A107" s="29"/>
      <c r="B107" s="7" t="s">
        <v>3</v>
      </c>
      <c r="C107" s="22">
        <v>2.75</v>
      </c>
      <c r="D107" s="22">
        <f>739873*0.9904</f>
        <v>732770.21919999993</v>
      </c>
      <c r="E107" s="22">
        <f t="shared" si="39"/>
        <v>167926.50856666666</v>
      </c>
      <c r="F107" s="24">
        <v>871.03</v>
      </c>
      <c r="G107" s="24">
        <v>371.17</v>
      </c>
      <c r="H107" s="22">
        <f t="shared" si="40"/>
        <v>499.85999999999996</v>
      </c>
      <c r="I107" s="22">
        <f t="shared" si="22"/>
        <v>83939744.572133988</v>
      </c>
      <c r="J107" s="30"/>
      <c r="K107" s="30"/>
      <c r="L107" s="30"/>
      <c r="M107" s="31"/>
      <c r="N107" s="34"/>
      <c r="O107" s="31"/>
    </row>
    <row r="108" spans="1:15" ht="24.75">
      <c r="A108" s="29" t="s">
        <v>36</v>
      </c>
      <c r="B108" s="7" t="s">
        <v>1</v>
      </c>
      <c r="C108" s="22">
        <v>1.72</v>
      </c>
      <c r="D108" s="22">
        <f>129982*0.9904</f>
        <v>128734.1728</v>
      </c>
      <c r="E108" s="22">
        <f>C108*D108/12</f>
        <v>18451.898101333332</v>
      </c>
      <c r="F108" s="24">
        <v>871.03</v>
      </c>
      <c r="G108" s="24">
        <v>371.17</v>
      </c>
      <c r="H108" s="22">
        <f>F108-G108</f>
        <v>499.85999999999996</v>
      </c>
      <c r="I108" s="22">
        <f t="shared" si="22"/>
        <v>9223365.7849324793</v>
      </c>
      <c r="J108" s="30"/>
      <c r="K108" s="30"/>
      <c r="L108" s="30"/>
      <c r="M108" s="31">
        <f>SUM(I108:I111)</f>
        <v>109337973.65287918</v>
      </c>
      <c r="N108" s="32"/>
      <c r="O108" s="31" t="e">
        <f>O104-M108</f>
        <v>#REF!</v>
      </c>
    </row>
    <row r="109" spans="1:15" ht="24.75">
      <c r="A109" s="29"/>
      <c r="B109" s="7" t="s">
        <v>0</v>
      </c>
      <c r="C109" s="22">
        <v>1.95</v>
      </c>
      <c r="D109" s="22">
        <f>179821*0.9904</f>
        <v>178094.71839999998</v>
      </c>
      <c r="E109" s="22">
        <f t="shared" ref="E109:E111" si="41">C109*D109/12</f>
        <v>28940.391739999995</v>
      </c>
      <c r="F109" s="24">
        <v>871.03</v>
      </c>
      <c r="G109" s="24">
        <v>371.17</v>
      </c>
      <c r="H109" s="22">
        <f t="shared" ref="H109:H111" si="42">F109-G109</f>
        <v>499.85999999999996</v>
      </c>
      <c r="I109" s="22">
        <f t="shared" si="22"/>
        <v>14466144.215156397</v>
      </c>
      <c r="J109" s="30"/>
      <c r="K109" s="30"/>
      <c r="L109" s="30"/>
      <c r="M109" s="31"/>
      <c r="N109" s="33"/>
      <c r="O109" s="31"/>
    </row>
    <row r="110" spans="1:15" ht="16.5">
      <c r="A110" s="29"/>
      <c r="B110" s="7" t="s">
        <v>2</v>
      </c>
      <c r="C110" s="22">
        <v>2.06</v>
      </c>
      <c r="D110" s="22">
        <f>20106*0.9904</f>
        <v>19912.982399999997</v>
      </c>
      <c r="E110" s="22">
        <f t="shared" si="41"/>
        <v>3418.3953119999992</v>
      </c>
      <c r="F110" s="24">
        <v>871.03</v>
      </c>
      <c r="G110" s="24">
        <v>371.17</v>
      </c>
      <c r="H110" s="22">
        <f t="shared" si="42"/>
        <v>499.85999999999996</v>
      </c>
      <c r="I110" s="22">
        <f t="shared" si="22"/>
        <v>1708719.0806563194</v>
      </c>
      <c r="J110" s="30"/>
      <c r="K110" s="30"/>
      <c r="L110" s="30"/>
      <c r="M110" s="31"/>
      <c r="N110" s="33"/>
      <c r="O110" s="31"/>
    </row>
    <row r="111" spans="1:15" ht="16.5">
      <c r="A111" s="29"/>
      <c r="B111" s="7" t="s">
        <v>3</v>
      </c>
      <c r="C111" s="22">
        <v>2.75</v>
      </c>
      <c r="D111" s="22">
        <f>739873*0.9904</f>
        <v>732770.21919999993</v>
      </c>
      <c r="E111" s="22">
        <f t="shared" si="41"/>
        <v>167926.50856666666</v>
      </c>
      <c r="F111" s="24">
        <v>871.03</v>
      </c>
      <c r="G111" s="24">
        <v>371.17</v>
      </c>
      <c r="H111" s="22">
        <f t="shared" si="42"/>
        <v>499.85999999999996</v>
      </c>
      <c r="I111" s="22">
        <f t="shared" si="22"/>
        <v>83939744.572133988</v>
      </c>
      <c r="J111" s="30"/>
      <c r="K111" s="30"/>
      <c r="L111" s="30"/>
      <c r="M111" s="31"/>
      <c r="N111" s="34"/>
      <c r="O111" s="31"/>
    </row>
    <row r="112" spans="1:15" ht="24.75">
      <c r="A112" s="29" t="s">
        <v>37</v>
      </c>
      <c r="B112" s="7" t="s">
        <v>1</v>
      </c>
      <c r="C112" s="22">
        <v>1.72</v>
      </c>
      <c r="D112" s="22">
        <f>129982*0.9904</f>
        <v>128734.1728</v>
      </c>
      <c r="E112" s="22">
        <f>C112*D112/12</f>
        <v>18451.898101333332</v>
      </c>
      <c r="F112" s="24">
        <v>871.03</v>
      </c>
      <c r="G112" s="24">
        <v>371.17</v>
      </c>
      <c r="H112" s="22">
        <f>F112-G112</f>
        <v>499.85999999999996</v>
      </c>
      <c r="I112" s="22">
        <f t="shared" si="22"/>
        <v>9223365.7849324793</v>
      </c>
      <c r="J112" s="30"/>
      <c r="K112" s="30"/>
      <c r="L112" s="30"/>
      <c r="M112" s="31">
        <f>SUM(I112:I115)</f>
        <v>109337973.65287918</v>
      </c>
      <c r="N112" s="32"/>
      <c r="O112" s="31" t="e">
        <f>O108-M112</f>
        <v>#REF!</v>
      </c>
    </row>
    <row r="113" spans="1:16" ht="24.75">
      <c r="A113" s="29"/>
      <c r="B113" s="7" t="s">
        <v>0</v>
      </c>
      <c r="C113" s="22">
        <v>1.95</v>
      </c>
      <c r="D113" s="22">
        <f>179821*0.9904</f>
        <v>178094.71839999998</v>
      </c>
      <c r="E113" s="22">
        <f t="shared" ref="E113:E115" si="43">C113*D113/12</f>
        <v>28940.391739999995</v>
      </c>
      <c r="F113" s="24">
        <v>871.03</v>
      </c>
      <c r="G113" s="24">
        <v>371.17</v>
      </c>
      <c r="H113" s="22">
        <f t="shared" ref="H113:H115" si="44">F113-G113</f>
        <v>499.85999999999996</v>
      </c>
      <c r="I113" s="22">
        <f t="shared" si="22"/>
        <v>14466144.215156397</v>
      </c>
      <c r="J113" s="30"/>
      <c r="K113" s="30"/>
      <c r="L113" s="30"/>
      <c r="M113" s="31"/>
      <c r="N113" s="33"/>
      <c r="O113" s="31"/>
    </row>
    <row r="114" spans="1:16" ht="16.5">
      <c r="A114" s="29"/>
      <c r="B114" s="7" t="s">
        <v>2</v>
      </c>
      <c r="C114" s="22">
        <v>2.06</v>
      </c>
      <c r="D114" s="22">
        <f>20106*0.9904</f>
        <v>19912.982399999997</v>
      </c>
      <c r="E114" s="22">
        <f t="shared" si="43"/>
        <v>3418.3953119999992</v>
      </c>
      <c r="F114" s="24">
        <v>871.03</v>
      </c>
      <c r="G114" s="24">
        <v>371.17</v>
      </c>
      <c r="H114" s="22">
        <f t="shared" si="44"/>
        <v>499.85999999999996</v>
      </c>
      <c r="I114" s="22">
        <f t="shared" si="22"/>
        <v>1708719.0806563194</v>
      </c>
      <c r="J114" s="30"/>
      <c r="K114" s="30"/>
      <c r="L114" s="30"/>
      <c r="M114" s="31"/>
      <c r="N114" s="33"/>
      <c r="O114" s="31"/>
    </row>
    <row r="115" spans="1:16" ht="16.5">
      <c r="A115" s="29"/>
      <c r="B115" s="7" t="s">
        <v>3</v>
      </c>
      <c r="C115" s="22">
        <v>2.75</v>
      </c>
      <c r="D115" s="22">
        <f>739873*0.9904</f>
        <v>732770.21919999993</v>
      </c>
      <c r="E115" s="22">
        <f t="shared" si="43"/>
        <v>167926.50856666666</v>
      </c>
      <c r="F115" s="24">
        <v>871.03</v>
      </c>
      <c r="G115" s="24">
        <v>371.17</v>
      </c>
      <c r="H115" s="22">
        <f t="shared" si="44"/>
        <v>499.85999999999996</v>
      </c>
      <c r="I115" s="22">
        <f t="shared" si="22"/>
        <v>83939744.572133988</v>
      </c>
      <c r="J115" s="30"/>
      <c r="K115" s="30"/>
      <c r="L115" s="30"/>
      <c r="M115" s="31"/>
      <c r="N115" s="34"/>
      <c r="O115" s="31"/>
    </row>
    <row r="116" spans="1:16" ht="24.75">
      <c r="A116" s="29" t="s">
        <v>38</v>
      </c>
      <c r="B116" s="7" t="s">
        <v>1</v>
      </c>
      <c r="C116" s="22">
        <v>1.72</v>
      </c>
      <c r="D116" s="22">
        <f>129982*0.9904</f>
        <v>128734.1728</v>
      </c>
      <c r="E116" s="22">
        <f>C116*D116/12</f>
        <v>18451.898101333332</v>
      </c>
      <c r="F116" s="24">
        <v>871.03</v>
      </c>
      <c r="G116" s="24">
        <v>371.17</v>
      </c>
      <c r="H116" s="22">
        <f>F116-G116</f>
        <v>499.85999999999996</v>
      </c>
      <c r="I116" s="22">
        <f t="shared" si="22"/>
        <v>9223365.7849324793</v>
      </c>
      <c r="J116" s="30"/>
      <c r="K116" s="30"/>
      <c r="L116" s="30"/>
      <c r="M116" s="31">
        <f>SUM(I116:I119)</f>
        <v>109337973.65287918</v>
      </c>
      <c r="N116" s="32"/>
      <c r="O116" s="31" t="e">
        <f>O112-M116</f>
        <v>#REF!</v>
      </c>
    </row>
    <row r="117" spans="1:16" ht="24.75">
      <c r="A117" s="29"/>
      <c r="B117" s="7" t="s">
        <v>0</v>
      </c>
      <c r="C117" s="22">
        <v>1.95</v>
      </c>
      <c r="D117" s="22">
        <f>179821*0.9904</f>
        <v>178094.71839999998</v>
      </c>
      <c r="E117" s="22">
        <f t="shared" ref="E117:E119" si="45">C117*D117/12</f>
        <v>28940.391739999995</v>
      </c>
      <c r="F117" s="24">
        <v>871.03</v>
      </c>
      <c r="G117" s="24">
        <v>371.17</v>
      </c>
      <c r="H117" s="22">
        <f t="shared" ref="H117:H119" si="46">F117-G117</f>
        <v>499.85999999999996</v>
      </c>
      <c r="I117" s="22">
        <f t="shared" si="22"/>
        <v>14466144.215156397</v>
      </c>
      <c r="J117" s="30"/>
      <c r="K117" s="30"/>
      <c r="L117" s="30"/>
      <c r="M117" s="31"/>
      <c r="N117" s="33"/>
      <c r="O117" s="31"/>
    </row>
    <row r="118" spans="1:16" ht="16.5">
      <c r="A118" s="29"/>
      <c r="B118" s="7" t="s">
        <v>2</v>
      </c>
      <c r="C118" s="22">
        <v>2.06</v>
      </c>
      <c r="D118" s="22">
        <f>20106*0.9904</f>
        <v>19912.982399999997</v>
      </c>
      <c r="E118" s="22">
        <f t="shared" si="45"/>
        <v>3418.3953119999992</v>
      </c>
      <c r="F118" s="24">
        <v>871.03</v>
      </c>
      <c r="G118" s="24">
        <v>371.17</v>
      </c>
      <c r="H118" s="22">
        <f t="shared" si="46"/>
        <v>499.85999999999996</v>
      </c>
      <c r="I118" s="22">
        <f t="shared" si="22"/>
        <v>1708719.0806563194</v>
      </c>
      <c r="J118" s="30"/>
      <c r="K118" s="30"/>
      <c r="L118" s="30"/>
      <c r="M118" s="31"/>
      <c r="N118" s="33"/>
      <c r="O118" s="31"/>
    </row>
    <row r="119" spans="1:16" ht="16.5">
      <c r="A119" s="29"/>
      <c r="B119" s="7" t="s">
        <v>3</v>
      </c>
      <c r="C119" s="22">
        <v>2.75</v>
      </c>
      <c r="D119" s="22">
        <f>739873*0.9904</f>
        <v>732770.21919999993</v>
      </c>
      <c r="E119" s="22">
        <f t="shared" si="45"/>
        <v>167926.50856666666</v>
      </c>
      <c r="F119" s="24">
        <v>871.03</v>
      </c>
      <c r="G119" s="24">
        <v>371.17</v>
      </c>
      <c r="H119" s="22">
        <f t="shared" si="46"/>
        <v>499.85999999999996</v>
      </c>
      <c r="I119" s="22">
        <f t="shared" si="22"/>
        <v>83939744.572133988</v>
      </c>
      <c r="J119" s="30"/>
      <c r="K119" s="30"/>
      <c r="L119" s="30"/>
      <c r="M119" s="31"/>
      <c r="N119" s="34"/>
      <c r="O119" s="31"/>
      <c r="P119" s="17"/>
    </row>
    <row r="120" spans="1:16" ht="12" customHeight="1">
      <c r="A120" s="35" t="s">
        <v>29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7"/>
      <c r="M120" s="31">
        <v>1745054.04</v>
      </c>
      <c r="N120" s="32"/>
      <c r="O120" s="41" t="e">
        <f>O116-M120</f>
        <v>#REF!</v>
      </c>
      <c r="P120" s="15"/>
    </row>
    <row r="121" spans="1:16" ht="12" customHeight="1">
      <c r="A121" s="38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40"/>
      <c r="M121" s="31"/>
      <c r="N121" s="34"/>
      <c r="O121" s="42"/>
    </row>
    <row r="122" spans="1:16" ht="15" customHeight="1">
      <c r="A122" s="25" t="s">
        <v>39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7"/>
      <c r="M122" s="18">
        <f>SUM(M3:M119)+M120</f>
        <v>1294566341.6730335</v>
      </c>
      <c r="N122" s="20"/>
      <c r="O122" s="19"/>
      <c r="P122" s="16"/>
    </row>
    <row r="123" spans="1:16" ht="15" hidden="1" customHeight="1">
      <c r="A123" s="25" t="s">
        <v>40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7"/>
      <c r="M123" s="18" t="e">
        <f>M122-#REF!</f>
        <v>#REF!</v>
      </c>
      <c r="N123" s="20"/>
      <c r="O123" s="19"/>
      <c r="P123" s="16"/>
    </row>
    <row r="124" spans="1:16" ht="12.75">
      <c r="A124" s="28" t="s">
        <v>25</v>
      </c>
      <c r="B124" s="28"/>
      <c r="C124" s="28"/>
      <c r="D124" s="28"/>
      <c r="E124" s="28"/>
      <c r="F124" s="28"/>
      <c r="G124" s="28"/>
      <c r="H124" s="28"/>
      <c r="I124" s="28"/>
      <c r="J124" s="9"/>
      <c r="K124" s="9"/>
      <c r="L124" s="9"/>
      <c r="M124" s="9"/>
      <c r="N124" s="9"/>
      <c r="O124" s="8"/>
    </row>
    <row r="125" spans="1:16" ht="12.75">
      <c r="J125" s="9"/>
      <c r="K125" s="9"/>
      <c r="L125" s="9"/>
      <c r="M125" s="9"/>
      <c r="N125" s="9"/>
      <c r="O125" s="8"/>
    </row>
    <row r="126" spans="1:16" ht="12.7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69" spans="1:14" ht="28.5" customHeight="1"/>
    <row r="170" spans="1:14" ht="15" customHeight="1"/>
    <row r="172" spans="1:14" s="1" customFormat="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"/>
      <c r="N172" s="3"/>
    </row>
    <row r="173" spans="1:14" s="1" customFormat="1" ht="8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"/>
      <c r="N173" s="3"/>
    </row>
    <row r="174" spans="1:14" s="1" customFormat="1" ht="8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"/>
      <c r="N174" s="3"/>
    </row>
  </sheetData>
  <mergeCells count="209">
    <mergeCell ref="A1:O1"/>
    <mergeCell ref="A3:A19"/>
    <mergeCell ref="B3:B6"/>
    <mergeCell ref="C3:C6"/>
    <mergeCell ref="D3:D6"/>
    <mergeCell ref="E3:E6"/>
    <mergeCell ref="J3:J6"/>
    <mergeCell ref="K3:K6"/>
    <mergeCell ref="L3:L6"/>
    <mergeCell ref="M3:M19"/>
    <mergeCell ref="N3:N19"/>
    <mergeCell ref="O3:O19"/>
    <mergeCell ref="B7:B10"/>
    <mergeCell ref="C7:C10"/>
    <mergeCell ref="D7:D10"/>
    <mergeCell ref="E7:E10"/>
    <mergeCell ref="J7:J10"/>
    <mergeCell ref="K7:K10"/>
    <mergeCell ref="L7:L10"/>
    <mergeCell ref="L11:L14"/>
    <mergeCell ref="B15:B18"/>
    <mergeCell ref="C15:C18"/>
    <mergeCell ref="D15:D18"/>
    <mergeCell ref="E15:E18"/>
    <mergeCell ref="J15:J18"/>
    <mergeCell ref="K15:K18"/>
    <mergeCell ref="L15:L18"/>
    <mergeCell ref="B11:B14"/>
    <mergeCell ref="C11:C14"/>
    <mergeCell ref="D11:D14"/>
    <mergeCell ref="E11:E14"/>
    <mergeCell ref="J11:J14"/>
    <mergeCell ref="K11:K14"/>
    <mergeCell ref="M20:M36"/>
    <mergeCell ref="N20:N36"/>
    <mergeCell ref="O20:O36"/>
    <mergeCell ref="B24:B27"/>
    <mergeCell ref="C24:C27"/>
    <mergeCell ref="D24:D27"/>
    <mergeCell ref="E24:E27"/>
    <mergeCell ref="J24:J27"/>
    <mergeCell ref="B20:B23"/>
    <mergeCell ref="C20:C23"/>
    <mergeCell ref="D20:D23"/>
    <mergeCell ref="E20:E23"/>
    <mergeCell ref="J20:J23"/>
    <mergeCell ref="B32:B35"/>
    <mergeCell ref="C32:C35"/>
    <mergeCell ref="D32:D35"/>
    <mergeCell ref="E32:E35"/>
    <mergeCell ref="K24:K27"/>
    <mergeCell ref="L24:L27"/>
    <mergeCell ref="B28:B31"/>
    <mergeCell ref="C28:C31"/>
    <mergeCell ref="D28:D31"/>
    <mergeCell ref="E28:E31"/>
    <mergeCell ref="J28:J31"/>
    <mergeCell ref="K28:K31"/>
    <mergeCell ref="L28:L31"/>
    <mergeCell ref="J32:J35"/>
    <mergeCell ref="K32:K35"/>
    <mergeCell ref="L32:L35"/>
    <mergeCell ref="A37:A53"/>
    <mergeCell ref="B37:B40"/>
    <mergeCell ref="C37:C40"/>
    <mergeCell ref="D37:D40"/>
    <mergeCell ref="E37:E40"/>
    <mergeCell ref="J37:J40"/>
    <mergeCell ref="K37:K40"/>
    <mergeCell ref="A20:A36"/>
    <mergeCell ref="K20:K23"/>
    <mergeCell ref="L20:L23"/>
    <mergeCell ref="M37:M53"/>
    <mergeCell ref="N37:N53"/>
    <mergeCell ref="O37:O53"/>
    <mergeCell ref="B41:B44"/>
    <mergeCell ref="C41:C44"/>
    <mergeCell ref="D41:D44"/>
    <mergeCell ref="E41:E44"/>
    <mergeCell ref="J41:J44"/>
    <mergeCell ref="K41:K44"/>
    <mergeCell ref="L41:L44"/>
    <mergeCell ref="B45:B48"/>
    <mergeCell ref="C45:C48"/>
    <mergeCell ref="D45:D48"/>
    <mergeCell ref="E45:E48"/>
    <mergeCell ref="J45:J48"/>
    <mergeCell ref="K45:K48"/>
    <mergeCell ref="L45:L48"/>
    <mergeCell ref="L37:L40"/>
    <mergeCell ref="B58:B61"/>
    <mergeCell ref="C58:C61"/>
    <mergeCell ref="D58:D61"/>
    <mergeCell ref="E58:E61"/>
    <mergeCell ref="J58:J61"/>
    <mergeCell ref="K58:K61"/>
    <mergeCell ref="L58:L61"/>
    <mergeCell ref="L49:L52"/>
    <mergeCell ref="A54:A70"/>
    <mergeCell ref="B54:B57"/>
    <mergeCell ref="C54:C57"/>
    <mergeCell ref="D54:D57"/>
    <mergeCell ref="E54:E57"/>
    <mergeCell ref="J54:J57"/>
    <mergeCell ref="K54:K57"/>
    <mergeCell ref="L54:L57"/>
    <mergeCell ref="B62:B65"/>
    <mergeCell ref="B49:B52"/>
    <mergeCell ref="C49:C52"/>
    <mergeCell ref="D49:D52"/>
    <mergeCell ref="E49:E52"/>
    <mergeCell ref="J49:J52"/>
    <mergeCell ref="K49:K52"/>
    <mergeCell ref="C62:C65"/>
    <mergeCell ref="D62:D65"/>
    <mergeCell ref="E62:E65"/>
    <mergeCell ref="J62:J65"/>
    <mergeCell ref="K62:K65"/>
    <mergeCell ref="L62:L65"/>
    <mergeCell ref="M54:M70"/>
    <mergeCell ref="N54:N70"/>
    <mergeCell ref="O54:O70"/>
    <mergeCell ref="P71:P87"/>
    <mergeCell ref="D75:D78"/>
    <mergeCell ref="E75:E78"/>
    <mergeCell ref="J75:J78"/>
    <mergeCell ref="K75:K78"/>
    <mergeCell ref="L66:L69"/>
    <mergeCell ref="M71:M87"/>
    <mergeCell ref="N71:N87"/>
    <mergeCell ref="O71:O87"/>
    <mergeCell ref="A71:A87"/>
    <mergeCell ref="B71:B74"/>
    <mergeCell ref="C71:C74"/>
    <mergeCell ref="D71:D74"/>
    <mergeCell ref="E71:E74"/>
    <mergeCell ref="J71:J74"/>
    <mergeCell ref="K71:K74"/>
    <mergeCell ref="L71:L74"/>
    <mergeCell ref="L75:L78"/>
    <mergeCell ref="K79:K82"/>
    <mergeCell ref="B75:B78"/>
    <mergeCell ref="C75:C78"/>
    <mergeCell ref="B66:B69"/>
    <mergeCell ref="C66:C69"/>
    <mergeCell ref="D66:D69"/>
    <mergeCell ref="E66:E69"/>
    <mergeCell ref="J66:J69"/>
    <mergeCell ref="K66:K69"/>
    <mergeCell ref="N88:N91"/>
    <mergeCell ref="O88:O91"/>
    <mergeCell ref="A88:A91"/>
    <mergeCell ref="J88:L91"/>
    <mergeCell ref="M88:M91"/>
    <mergeCell ref="L79:L82"/>
    <mergeCell ref="B83:B86"/>
    <mergeCell ref="C83:C86"/>
    <mergeCell ref="D83:D86"/>
    <mergeCell ref="E83:E86"/>
    <mergeCell ref="J83:J86"/>
    <mergeCell ref="K83:K86"/>
    <mergeCell ref="L83:L86"/>
    <mergeCell ref="B79:B82"/>
    <mergeCell ref="C79:C82"/>
    <mergeCell ref="D79:D82"/>
    <mergeCell ref="E79:E82"/>
    <mergeCell ref="J79:J82"/>
    <mergeCell ref="A92:A95"/>
    <mergeCell ref="J92:L95"/>
    <mergeCell ref="M92:M95"/>
    <mergeCell ref="N92:N95"/>
    <mergeCell ref="O92:O95"/>
    <mergeCell ref="A96:A99"/>
    <mergeCell ref="J96:L99"/>
    <mergeCell ref="M96:M99"/>
    <mergeCell ref="N96:N99"/>
    <mergeCell ref="O96:O99"/>
    <mergeCell ref="A100:A103"/>
    <mergeCell ref="J100:L103"/>
    <mergeCell ref="M100:M103"/>
    <mergeCell ref="N100:N103"/>
    <mergeCell ref="O100:O103"/>
    <mergeCell ref="A104:A107"/>
    <mergeCell ref="J104:L107"/>
    <mergeCell ref="M104:M107"/>
    <mergeCell ref="N104:N107"/>
    <mergeCell ref="O104:O107"/>
    <mergeCell ref="A108:A111"/>
    <mergeCell ref="J108:L111"/>
    <mergeCell ref="M108:M111"/>
    <mergeCell ref="N108:N111"/>
    <mergeCell ref="O108:O111"/>
    <mergeCell ref="A112:A115"/>
    <mergeCell ref="J112:L115"/>
    <mergeCell ref="M112:M115"/>
    <mergeCell ref="N112:N115"/>
    <mergeCell ref="O112:O115"/>
    <mergeCell ref="A122:L122"/>
    <mergeCell ref="A123:L123"/>
    <mergeCell ref="A124:I124"/>
    <mergeCell ref="A116:A119"/>
    <mergeCell ref="J116:L119"/>
    <mergeCell ref="M116:M119"/>
    <mergeCell ref="N116:N119"/>
    <mergeCell ref="O116:O119"/>
    <mergeCell ref="A120:L121"/>
    <mergeCell ref="M120:M121"/>
    <mergeCell ref="N120:N121"/>
    <mergeCell ref="O120:O121"/>
  </mergeCells>
  <pageMargins left="0.70866141732283472" right="0.70866141732283472" top="0.74803149606299213" bottom="0.59055118110236227" header="0.31496062992125984" footer="0.31496062992125984"/>
  <pageSetup paperSize="9" scale="99" fitToHeight="0" orientation="landscape" r:id="rId1"/>
  <headerFooter>
    <oddFooter>&amp;C&amp;P</oddFooter>
  </headerFooter>
  <rowBreaks count="4" manualBreakCount="4">
    <brk id="36" max="14" man="1"/>
    <brk id="70" max="14" man="1"/>
    <brk id="95" max="14" man="1"/>
    <brk id="11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(2)</vt:lpstr>
      <vt:lpstr>'ИТОГ (2)'!Заголовки_для_печати</vt:lpstr>
      <vt:lpstr>'ИТОГ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potapova.is</dc:creator>
  <cp:lastModifiedBy>minfin user</cp:lastModifiedBy>
  <cp:lastPrinted>2023-05-16T08:43:59Z</cp:lastPrinted>
  <dcterms:created xsi:type="dcterms:W3CDTF">2021-10-20T07:10:21Z</dcterms:created>
  <dcterms:modified xsi:type="dcterms:W3CDTF">2023-05-16T08:44:00Z</dcterms:modified>
</cp:coreProperties>
</file>